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46" yWindow="65521" windowWidth="13920" windowHeight="11760" activeTab="0"/>
  </bookViews>
  <sheets>
    <sheet name="概算見積書１" sheetId="1" r:id="rId1"/>
  </sheets>
  <definedNames>
    <definedName name="_xlnm.Print_Area" localSheetId="0">'概算見積書１'!$B$1:$P$45</definedName>
  </definedNames>
  <calcPr fullCalcOnLoad="1"/>
</workbook>
</file>

<file path=xl/comments1.xml><?xml version="1.0" encoding="utf-8"?>
<comments xmlns="http://schemas.openxmlformats.org/spreadsheetml/2006/main">
  <authors>
    <author>hiromi</author>
  </authors>
  <commentList>
    <comment ref="O2" authorId="0">
      <text>
        <r>
          <rPr>
            <b/>
            <sz val="9"/>
            <rFont val="ＭＳ Ｐゴシック"/>
            <family val="3"/>
          </rPr>
          <t>日付</t>
        </r>
      </text>
    </comment>
    <comment ref="J4" authorId="0">
      <text>
        <r>
          <rPr>
            <b/>
            <sz val="9"/>
            <rFont val="ＭＳ Ｐゴシック"/>
            <family val="3"/>
          </rPr>
          <t>○○邸</t>
        </r>
      </text>
    </comment>
    <comment ref="N5" authorId="0">
      <text>
        <r>
          <rPr>
            <b/>
            <sz val="9"/>
            <rFont val="ＭＳ Ｐゴシック"/>
            <family val="3"/>
          </rPr>
          <t>延べ面積</t>
        </r>
      </text>
    </comment>
    <comment ref="O45" authorId="0">
      <text>
        <r>
          <rPr>
            <b/>
            <sz val="9"/>
            <rFont val="ＭＳ Ｐゴシック"/>
            <family val="3"/>
          </rPr>
          <t>ＭＧ氏名</t>
        </r>
      </text>
    </comment>
    <comment ref="D2" authorId="0">
      <text>
        <r>
          <rPr>
            <b/>
            <sz val="9"/>
            <rFont val="ＭＳ Ｐゴシック"/>
            <family val="3"/>
          </rPr>
          <t>申込者氏名</t>
        </r>
      </text>
    </comment>
  </commentList>
</comments>
</file>

<file path=xl/sharedStrings.xml><?xml version="1.0" encoding="utf-8"?>
<sst xmlns="http://schemas.openxmlformats.org/spreadsheetml/2006/main" count="80" uniqueCount="57">
  <si>
    <t>延べ面積</t>
  </si>
  <si>
    <t>概算合計金額</t>
  </si>
  <si>
    <t>工　 事 　名</t>
  </si>
  <si>
    <t>構造規模</t>
  </si>
  <si>
    <t>建築場所</t>
  </si>
  <si>
    <t>別途工事</t>
  </si>
  <si>
    <t>防蟻工事</t>
  </si>
  <si>
    <t>耐震補強工事に関係のないリフォーム工事</t>
  </si>
  <si>
    <t>想定補助金</t>
  </si>
  <si>
    <t>施主負担金</t>
  </si>
  <si>
    <t>金額</t>
  </si>
  <si>
    <t>単位</t>
  </si>
  <si>
    <t>箇所</t>
  </si>
  <si>
    <t>予備費</t>
  </si>
  <si>
    <t>諸　　経　　費</t>
  </si>
  <si>
    <t>以　上　合　計</t>
  </si>
  <si>
    <t>消　　費　　税</t>
  </si>
  <si>
    <t>補強工事合計金額</t>
  </si>
  <si>
    <t>総　　合　　計</t>
  </si>
  <si>
    <t>数量</t>
  </si>
  <si>
    <t>単価</t>
  </si>
  <si>
    <t>足場</t>
  </si>
  <si>
    <t>外部足場</t>
  </si>
  <si>
    <t>屋根</t>
  </si>
  <si>
    <t>撤去　日本瓦土有り</t>
  </si>
  <si>
    <t>ルーガ雅</t>
  </si>
  <si>
    <t>合計</t>
  </si>
  <si>
    <t>耐震ＭＧ</t>
  </si>
  <si>
    <t>様</t>
  </si>
  <si>
    <t>耐震補強工事</t>
  </si>
  <si>
    <t>㎡</t>
  </si>
  <si>
    <t>一</t>
  </si>
  <si>
    <t>式</t>
  </si>
  <si>
    <t>設計料</t>
  </si>
  <si>
    <t>監理料</t>
  </si>
  <si>
    <t>設計監理料</t>
  </si>
  <si>
    <t>新設柱</t>
  </si>
  <si>
    <t>税込み</t>
  </si>
  <si>
    <t>以上の 8%</t>
  </si>
  <si>
    <t>柳川　廣美</t>
  </si>
  <si>
    <t>以上の5%</t>
  </si>
  <si>
    <t>補強壁</t>
  </si>
  <si>
    <t>A-435</t>
  </si>
  <si>
    <t>ｹﾐｶﾙｱﾝｶｰ仕様</t>
  </si>
  <si>
    <t>ｱﾝｶｰﾎﾞﾙﾄ M12</t>
  </si>
  <si>
    <t>柱金物</t>
  </si>
  <si>
    <t>ﾀﾅｶ ｺﾝﾊﾟｸﾄｺｰﾅｰ同等品</t>
  </si>
  <si>
    <t>ﾀﾅｶ ｼﾅｰｺｰﾅｰ同等品</t>
  </si>
  <si>
    <t>ﾀﾅｶ ｵﾒｶﾞｺｰﾅｰ15kN同等品</t>
  </si>
  <si>
    <t>ﾀﾅｶ ﾋﾞｽ止めﾎｰﾙﾀﾞｳﾝ金物同等品</t>
  </si>
  <si>
    <t>新設壁</t>
  </si>
  <si>
    <t>A-213</t>
  </si>
  <si>
    <t>A-335</t>
  </si>
  <si>
    <t>概算見積書</t>
  </si>
  <si>
    <t>達人塾</t>
  </si>
  <si>
    <t>達人塾邸</t>
  </si>
  <si>
    <t>木造２階建て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</si>
</sst>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#,##0_);[Red]\(#,##0\)"/>
    <numFmt numFmtId="180" formatCode="0.0_);[Red]\(0.0\)"/>
    <numFmt numFmtId="181" formatCode="&quot;¥&quot;#,##0_);[Red]\(&quot;¥&quot;#,##0\)"/>
    <numFmt numFmtId="182" formatCode="0_);[Red]\(0\)"/>
    <numFmt numFmtId="183" formatCode="#,##0_ ;[Red]\-#,##0\ "/>
    <numFmt numFmtId="184" formatCode="0.00_);[Red]\(0.00\)"/>
    <numFmt numFmtId="185" formatCode="yyyy&quot;年&quot;mm&quot;月&quot;dd&quot;日&quot;"/>
    <numFmt numFmtId="186" formatCode="#,##0.00_);[Red]\(#,##0.00\)"/>
    <numFmt numFmtId="187" formatCode="gee\.mm\.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 "/>
    <numFmt numFmtId="192" formatCode="#,##0.0_);[Red]\(#,##0.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u val="single"/>
      <sz val="16"/>
      <name val="ＭＳ ゴシック"/>
      <family val="3"/>
    </font>
    <font>
      <u val="single"/>
      <sz val="18"/>
      <name val="ＭＳ ゴシック"/>
      <family val="3"/>
    </font>
    <font>
      <u val="single"/>
      <sz val="12"/>
      <name val="ＭＳ 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left" vertical="center"/>
    </xf>
    <xf numFmtId="180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right" vertical="center"/>
    </xf>
    <xf numFmtId="180" fontId="11" fillId="0" borderId="0" xfId="0" applyNumberFormat="1" applyFont="1" applyFill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/>
    </xf>
    <xf numFmtId="184" fontId="4" fillId="34" borderId="11" xfId="0" applyNumberFormat="1" applyFont="1" applyFill="1" applyBorder="1" applyAlignment="1">
      <alignment horizontal="center" vertical="center"/>
    </xf>
    <xf numFmtId="31" fontId="9" fillId="0" borderId="0" xfId="0" applyNumberFormat="1" applyFont="1" applyFill="1" applyAlignment="1">
      <alignment horizontal="right" vertical="center"/>
    </xf>
    <xf numFmtId="178" fontId="4" fillId="34" borderId="11" xfId="0" applyNumberFormat="1" applyFont="1" applyFill="1" applyBorder="1" applyAlignment="1">
      <alignment horizontal="left" vertical="center"/>
    </xf>
    <xf numFmtId="178" fontId="4" fillId="0" borderId="1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 horizontal="right" vertical="center"/>
    </xf>
    <xf numFmtId="18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179" fontId="12" fillId="0" borderId="0" xfId="0" applyNumberFormat="1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178" fontId="12" fillId="0" borderId="14" xfId="0" applyNumberFormat="1" applyFont="1" applyFill="1" applyBorder="1" applyAlignment="1">
      <alignment horizontal="right" vertical="center"/>
    </xf>
    <xf numFmtId="179" fontId="12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79" fontId="12" fillId="0" borderId="14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178" fontId="12" fillId="0" borderId="19" xfId="0" applyNumberFormat="1" applyFont="1" applyFill="1" applyBorder="1" applyAlignment="1">
      <alignment horizontal="right" vertical="center"/>
    </xf>
    <xf numFmtId="179" fontId="12" fillId="0" borderId="21" xfId="0" applyNumberFormat="1" applyFont="1" applyFill="1" applyBorder="1" applyAlignment="1">
      <alignment vertical="center"/>
    </xf>
    <xf numFmtId="179" fontId="12" fillId="0" borderId="21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vertical="center"/>
    </xf>
    <xf numFmtId="176" fontId="12" fillId="0" borderId="19" xfId="0" applyNumberFormat="1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vertical="center"/>
    </xf>
    <xf numFmtId="179" fontId="12" fillId="0" borderId="24" xfId="0" applyNumberFormat="1" applyFont="1" applyFill="1" applyBorder="1" applyAlignment="1">
      <alignment vertical="center"/>
    </xf>
    <xf numFmtId="176" fontId="12" fillId="0" borderId="23" xfId="0" applyNumberFormat="1" applyFont="1" applyFill="1" applyBorder="1" applyAlignment="1">
      <alignment vertical="center"/>
    </xf>
    <xf numFmtId="49" fontId="12" fillId="0" borderId="25" xfId="0" applyNumberFormat="1" applyFont="1" applyFill="1" applyBorder="1" applyAlignment="1">
      <alignment horizontal="right" vertical="center"/>
    </xf>
    <xf numFmtId="179" fontId="12" fillId="0" borderId="24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179" fontId="12" fillId="34" borderId="24" xfId="0" applyNumberFormat="1" applyFont="1" applyFill="1" applyBorder="1" applyAlignment="1">
      <alignment vertical="center"/>
    </xf>
    <xf numFmtId="179" fontId="12" fillId="0" borderId="26" xfId="0" applyNumberFormat="1" applyFont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/>
    </xf>
    <xf numFmtId="179" fontId="12" fillId="0" borderId="24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vertical="center"/>
    </xf>
    <xf numFmtId="178" fontId="12" fillId="0" borderId="29" xfId="0" applyNumberFormat="1" applyFont="1" applyFill="1" applyBorder="1" applyAlignment="1">
      <alignment horizontal="center" vertical="center"/>
    </xf>
    <xf numFmtId="179" fontId="12" fillId="0" borderId="31" xfId="0" applyNumberFormat="1" applyFont="1" applyFill="1" applyBorder="1" applyAlignment="1">
      <alignment vertical="center"/>
    </xf>
    <xf numFmtId="179" fontId="12" fillId="0" borderId="31" xfId="0" applyNumberFormat="1" applyFont="1" applyBorder="1" applyAlignment="1">
      <alignment horizontal="center" vertical="center"/>
    </xf>
    <xf numFmtId="179" fontId="13" fillId="0" borderId="30" xfId="0" applyNumberFormat="1" applyFont="1" applyBorder="1" applyAlignment="1">
      <alignment vertical="center"/>
    </xf>
    <xf numFmtId="176" fontId="12" fillId="0" borderId="29" xfId="0" applyNumberFormat="1" applyFont="1" applyFill="1" applyBorder="1" applyAlignment="1">
      <alignment vertical="center"/>
    </xf>
    <xf numFmtId="49" fontId="12" fillId="0" borderId="32" xfId="0" applyNumberFormat="1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178" fontId="12" fillId="0" borderId="37" xfId="0" applyNumberFormat="1" applyFont="1" applyFill="1" applyBorder="1" applyAlignment="1">
      <alignment horizontal="right" vertical="center"/>
    </xf>
    <xf numFmtId="179" fontId="12" fillId="0" borderId="38" xfId="0" applyNumberFormat="1" applyFont="1" applyFill="1" applyBorder="1" applyAlignment="1">
      <alignment vertical="center"/>
    </xf>
    <xf numFmtId="179" fontId="12" fillId="0" borderId="38" xfId="0" applyNumberFormat="1" applyFont="1" applyFill="1" applyBorder="1" applyAlignment="1">
      <alignment horizontal="center" vertical="center"/>
    </xf>
    <xf numFmtId="179" fontId="12" fillId="0" borderId="38" xfId="0" applyNumberFormat="1" applyFont="1" applyBorder="1" applyAlignment="1">
      <alignment horizontal="center" vertical="center"/>
    </xf>
    <xf numFmtId="179" fontId="12" fillId="34" borderId="35" xfId="0" applyNumberFormat="1" applyFont="1" applyFill="1" applyBorder="1" applyAlignment="1">
      <alignment vertical="center"/>
    </xf>
    <xf numFmtId="176" fontId="12" fillId="0" borderId="34" xfId="0" applyNumberFormat="1" applyFont="1" applyFill="1" applyBorder="1" applyAlignment="1">
      <alignment vertical="center"/>
    </xf>
    <xf numFmtId="49" fontId="12" fillId="0" borderId="39" xfId="0" applyNumberFormat="1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78" fontId="12" fillId="0" borderId="41" xfId="0" applyNumberFormat="1" applyFont="1" applyFill="1" applyBorder="1" applyAlignment="1">
      <alignment horizontal="right" vertical="center"/>
    </xf>
    <xf numFmtId="179" fontId="12" fillId="34" borderId="26" xfId="0" applyNumberFormat="1" applyFont="1" applyFill="1" applyBorder="1" applyAlignment="1">
      <alignment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horizontal="right" vertical="center"/>
    </xf>
    <xf numFmtId="179" fontId="12" fillId="0" borderId="31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vertical="center"/>
    </xf>
    <xf numFmtId="178" fontId="12" fillId="0" borderId="45" xfId="0" applyNumberFormat="1" applyFont="1" applyFill="1" applyBorder="1" applyAlignment="1">
      <alignment horizontal="center" vertical="center"/>
    </xf>
    <xf numFmtId="179" fontId="12" fillId="0" borderId="47" xfId="0" applyNumberFormat="1" applyFont="1" applyFill="1" applyBorder="1" applyAlignment="1">
      <alignment vertical="center"/>
    </xf>
    <xf numFmtId="179" fontId="12" fillId="0" borderId="47" xfId="0" applyNumberFormat="1" applyFont="1" applyFill="1" applyBorder="1" applyAlignment="1">
      <alignment horizontal="center" vertical="center"/>
    </xf>
    <xf numFmtId="179" fontId="13" fillId="0" borderId="46" xfId="0" applyNumberFormat="1" applyFont="1" applyBorder="1" applyAlignment="1">
      <alignment vertical="center"/>
    </xf>
    <xf numFmtId="179" fontId="12" fillId="0" borderId="45" xfId="0" applyNumberFormat="1" applyFont="1" applyBorder="1" applyAlignment="1">
      <alignment vertical="center"/>
    </xf>
    <xf numFmtId="49" fontId="12" fillId="0" borderId="4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34" borderId="4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distributed" vertical="center"/>
    </xf>
    <xf numFmtId="179" fontId="12" fillId="34" borderId="21" xfId="0" applyNumberFormat="1" applyFont="1" applyFill="1" applyBorder="1" applyAlignment="1">
      <alignment vertical="center"/>
    </xf>
    <xf numFmtId="0" fontId="12" fillId="0" borderId="50" xfId="0" applyFont="1" applyFill="1" applyBorder="1" applyAlignment="1">
      <alignment horizontal="left" vertical="center"/>
    </xf>
    <xf numFmtId="176" fontId="12" fillId="0" borderId="26" xfId="0" applyNumberFormat="1" applyFont="1" applyFill="1" applyBorder="1" applyAlignment="1">
      <alignment horizontal="right" vertical="center"/>
    </xf>
    <xf numFmtId="178" fontId="12" fillId="0" borderId="26" xfId="0" applyNumberFormat="1" applyFont="1" applyFill="1" applyBorder="1" applyAlignment="1">
      <alignment horizontal="right" vertical="center"/>
    </xf>
    <xf numFmtId="178" fontId="12" fillId="0" borderId="2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0" fontId="12" fillId="0" borderId="34" xfId="0" applyFont="1" applyFill="1" applyBorder="1" applyAlignment="1">
      <alignment horizontal="distributed" vertical="center"/>
    </xf>
    <xf numFmtId="0" fontId="12" fillId="0" borderId="45" xfId="0" applyFont="1" applyFill="1" applyBorder="1" applyAlignment="1">
      <alignment horizontal="distributed" vertical="center"/>
    </xf>
    <xf numFmtId="185" fontId="9" fillId="34" borderId="0" xfId="0" applyNumberFormat="1" applyFont="1" applyFill="1" applyAlignment="1">
      <alignment horizontal="right" vertical="center"/>
    </xf>
    <xf numFmtId="185" fontId="6" fillId="34" borderId="0" xfId="0" applyNumberFormat="1" applyFont="1" applyFill="1" applyAlignment="1">
      <alignment horizontal="right"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5"/>
  <sheetViews>
    <sheetView showGridLines="0" tabSelected="1" zoomScalePageLayoutView="0" workbookViewId="0" topLeftCell="A1">
      <selection activeCell="A1" sqref="A1"/>
    </sheetView>
  </sheetViews>
  <sheetFormatPr defaultColWidth="8.75390625" defaultRowHeight="0" customHeight="1" zeroHeight="1"/>
  <cols>
    <col min="1" max="1" width="2.125" style="23" customWidth="1"/>
    <col min="2" max="3" width="2.125" style="24" customWidth="1"/>
    <col min="4" max="4" width="24.625" style="24" customWidth="1"/>
    <col min="5" max="5" width="3.625" style="24" customWidth="1"/>
    <col min="6" max="6" width="2.125" style="23" customWidth="1"/>
    <col min="7" max="7" width="1.625" style="23" customWidth="1"/>
    <col min="8" max="8" width="21.625" style="23" customWidth="1"/>
    <col min="9" max="9" width="3.625" style="23" customWidth="1"/>
    <col min="10" max="10" width="12.625" style="25" customWidth="1"/>
    <col min="11" max="12" width="9.625" style="26" customWidth="1"/>
    <col min="13" max="13" width="5.125" style="25" customWidth="1"/>
    <col min="14" max="14" width="15.625" style="24" customWidth="1"/>
    <col min="15" max="15" width="9.625" style="24" customWidth="1"/>
    <col min="16" max="16" width="12.625" style="24" customWidth="1"/>
    <col min="17" max="17" width="6.625" style="23" customWidth="1"/>
    <col min="18" max="20" width="12.625" style="28" customWidth="1"/>
    <col min="21" max="16384" width="8.75390625" style="23" customWidth="1"/>
  </cols>
  <sheetData>
    <row r="1" spans="2:20" s="1" customFormat="1" ht="21" customHeight="1">
      <c r="B1" s="2"/>
      <c r="C1" s="2"/>
      <c r="D1" s="2"/>
      <c r="E1" s="2"/>
      <c r="H1" s="3"/>
      <c r="I1" s="3"/>
      <c r="J1" s="3" t="s">
        <v>53</v>
      </c>
      <c r="K1" s="3"/>
      <c r="L1" s="3"/>
      <c r="M1" s="4"/>
      <c r="N1" s="2"/>
      <c r="O1" s="2"/>
      <c r="P1" s="2"/>
      <c r="R1" s="38"/>
      <c r="S1" s="38"/>
      <c r="T1" s="38"/>
    </row>
    <row r="2" spans="2:20" s="5" customFormat="1" ht="18" customHeight="1" thickBot="1">
      <c r="B2" s="6"/>
      <c r="C2" s="6"/>
      <c r="D2" s="126" t="s">
        <v>54</v>
      </c>
      <c r="E2" s="7" t="s">
        <v>28</v>
      </c>
      <c r="J2" s="8"/>
      <c r="K2" s="9"/>
      <c r="L2" s="9"/>
      <c r="M2" s="8"/>
      <c r="N2" s="35"/>
      <c r="O2" s="146">
        <v>43423</v>
      </c>
      <c r="P2" s="147"/>
      <c r="R2" s="39"/>
      <c r="S2" s="39"/>
      <c r="T2" s="39"/>
    </row>
    <row r="3" spans="2:20" s="10" customFormat="1" ht="13.5" customHeight="1">
      <c r="B3" s="11"/>
      <c r="C3" s="11"/>
      <c r="D3" s="11"/>
      <c r="E3" s="11"/>
      <c r="H3" s="12" t="s">
        <v>1</v>
      </c>
      <c r="I3" s="13"/>
      <c r="J3" s="148">
        <f>N44</f>
        <v>2021425.5375</v>
      </c>
      <c r="K3" s="149"/>
      <c r="L3" s="14"/>
      <c r="M3" s="14"/>
      <c r="N3" s="15"/>
      <c r="O3" s="11"/>
      <c r="P3" s="11"/>
      <c r="R3" s="40"/>
      <c r="S3" s="40"/>
      <c r="T3" s="40"/>
    </row>
    <row r="4" spans="2:20" s="10" customFormat="1" ht="13.5" customHeight="1">
      <c r="B4" s="11"/>
      <c r="C4" s="11"/>
      <c r="D4" s="11"/>
      <c r="E4" s="11"/>
      <c r="H4" s="16" t="s">
        <v>2</v>
      </c>
      <c r="I4" s="13"/>
      <c r="J4" s="36" t="s">
        <v>55</v>
      </c>
      <c r="K4" s="18" t="s">
        <v>29</v>
      </c>
      <c r="L4" s="18"/>
      <c r="M4" s="17"/>
      <c r="N4" s="19"/>
      <c r="O4" s="19"/>
      <c r="P4" s="19"/>
      <c r="R4" s="40"/>
      <c r="S4" s="40"/>
      <c r="T4" s="40"/>
    </row>
    <row r="5" spans="2:20" s="10" customFormat="1" ht="13.5" customHeight="1">
      <c r="B5" s="11"/>
      <c r="C5" s="11"/>
      <c r="D5" s="11"/>
      <c r="E5" s="11"/>
      <c r="H5" s="16" t="s">
        <v>3</v>
      </c>
      <c r="I5" s="13"/>
      <c r="J5" s="20" t="s">
        <v>56</v>
      </c>
      <c r="K5" s="21"/>
      <c r="L5" s="20"/>
      <c r="M5" s="37" t="s">
        <v>0</v>
      </c>
      <c r="N5" s="34">
        <v>95.23</v>
      </c>
      <c r="O5" s="20" t="s">
        <v>30</v>
      </c>
      <c r="P5" s="19"/>
      <c r="R5" s="40"/>
      <c r="S5" s="40"/>
      <c r="T5" s="40"/>
    </row>
    <row r="6" spans="2:20" s="10" customFormat="1" ht="13.5" customHeight="1">
      <c r="B6" s="11"/>
      <c r="C6" s="11"/>
      <c r="D6" s="11"/>
      <c r="E6" s="11"/>
      <c r="H6" s="16" t="s">
        <v>4</v>
      </c>
      <c r="I6" s="13"/>
      <c r="J6" s="20"/>
      <c r="K6" s="33"/>
      <c r="L6" s="33"/>
      <c r="M6" s="20"/>
      <c r="N6" s="19"/>
      <c r="O6" s="19"/>
      <c r="P6" s="19"/>
      <c r="R6" s="40"/>
      <c r="S6" s="40"/>
      <c r="T6" s="40"/>
    </row>
    <row r="7" spans="2:20" s="10" customFormat="1" ht="13.5" customHeight="1">
      <c r="B7" s="11"/>
      <c r="C7" s="11"/>
      <c r="D7" s="11"/>
      <c r="E7" s="11"/>
      <c r="H7" s="16" t="s">
        <v>5</v>
      </c>
      <c r="I7" s="13"/>
      <c r="J7" s="20" t="s">
        <v>6</v>
      </c>
      <c r="K7" s="21"/>
      <c r="L7" s="21"/>
      <c r="M7" s="20"/>
      <c r="N7" s="19"/>
      <c r="O7" s="19"/>
      <c r="P7" s="19"/>
      <c r="R7" s="40"/>
      <c r="S7" s="40"/>
      <c r="T7" s="40"/>
    </row>
    <row r="8" spans="2:20" s="10" customFormat="1" ht="13.5" customHeight="1">
      <c r="B8" s="11"/>
      <c r="C8" s="11"/>
      <c r="D8" s="11"/>
      <c r="E8" s="11"/>
      <c r="H8" s="22"/>
      <c r="I8" s="13"/>
      <c r="J8" s="20" t="s">
        <v>7</v>
      </c>
      <c r="K8" s="21"/>
      <c r="L8" s="21"/>
      <c r="M8" s="20"/>
      <c r="N8" s="19"/>
      <c r="O8" s="19"/>
      <c r="P8" s="19"/>
      <c r="R8" s="40"/>
      <c r="S8" s="40"/>
      <c r="T8" s="40"/>
    </row>
    <row r="9" spans="2:20" s="10" customFormat="1" ht="13.5" customHeight="1">
      <c r="B9" s="11"/>
      <c r="C9" s="11"/>
      <c r="D9" s="11"/>
      <c r="E9" s="11"/>
      <c r="H9" s="12" t="s">
        <v>8</v>
      </c>
      <c r="I9" s="13"/>
      <c r="J9" s="150">
        <f>T42</f>
        <v>1166000</v>
      </c>
      <c r="K9" s="151"/>
      <c r="L9" s="20"/>
      <c r="M9" s="20"/>
      <c r="N9" s="19"/>
      <c r="O9" s="19"/>
      <c r="P9" s="19"/>
      <c r="R9" s="40"/>
      <c r="S9" s="40"/>
      <c r="T9" s="40"/>
    </row>
    <row r="10" spans="2:20" s="10" customFormat="1" ht="13.5" customHeight="1">
      <c r="B10" s="11"/>
      <c r="C10" s="11"/>
      <c r="D10" s="11"/>
      <c r="E10" s="11"/>
      <c r="H10" s="16" t="s">
        <v>9</v>
      </c>
      <c r="I10" s="13"/>
      <c r="J10" s="150">
        <f>J3-J9</f>
        <v>855425.5375000001</v>
      </c>
      <c r="K10" s="151"/>
      <c r="L10" s="20"/>
      <c r="M10" s="20"/>
      <c r="N10" s="19"/>
      <c r="O10" s="19"/>
      <c r="P10" s="19"/>
      <c r="R10" s="40"/>
      <c r="S10" s="40"/>
      <c r="T10" s="40"/>
    </row>
    <row r="11" spans="2:20" s="43" customFormat="1" ht="12" customHeight="1" thickBot="1">
      <c r="B11" s="42"/>
      <c r="C11" s="42"/>
      <c r="D11" s="42"/>
      <c r="E11" s="42"/>
      <c r="J11" s="44"/>
      <c r="K11" s="45"/>
      <c r="L11" s="45"/>
      <c r="M11" s="44"/>
      <c r="N11" s="42"/>
      <c r="O11" s="42"/>
      <c r="P11" s="46"/>
      <c r="R11" s="47"/>
      <c r="S11" s="47"/>
      <c r="T11" s="47"/>
    </row>
    <row r="12" spans="2:20" s="43" customFormat="1" ht="12" customHeight="1">
      <c r="B12" s="48"/>
      <c r="C12" s="49"/>
      <c r="D12" s="50"/>
      <c r="E12" s="50"/>
      <c r="F12" s="51"/>
      <c r="G12" s="49"/>
      <c r="H12" s="52"/>
      <c r="I12" s="52"/>
      <c r="J12" s="53"/>
      <c r="K12" s="54" t="s">
        <v>20</v>
      </c>
      <c r="L12" s="54" t="s">
        <v>19</v>
      </c>
      <c r="M12" s="55" t="s">
        <v>11</v>
      </c>
      <c r="N12" s="51" t="s">
        <v>10</v>
      </c>
      <c r="O12" s="56"/>
      <c r="P12" s="57"/>
      <c r="R12" s="47"/>
      <c r="S12" s="47"/>
      <c r="T12" s="47"/>
    </row>
    <row r="13" spans="2:20" s="43" customFormat="1" ht="12" customHeight="1">
      <c r="B13" s="58"/>
      <c r="C13" s="59"/>
      <c r="D13" s="127"/>
      <c r="E13" s="127"/>
      <c r="F13" s="60"/>
      <c r="G13" s="59"/>
      <c r="H13" s="61"/>
      <c r="I13" s="61"/>
      <c r="J13" s="62"/>
      <c r="K13" s="63"/>
      <c r="L13" s="128"/>
      <c r="M13" s="64"/>
      <c r="N13" s="65"/>
      <c r="O13" s="66"/>
      <c r="P13" s="67"/>
      <c r="R13" s="47"/>
      <c r="S13" s="47"/>
      <c r="T13" s="47"/>
    </row>
    <row r="14" spans="2:20" s="43" customFormat="1" ht="12" customHeight="1">
      <c r="B14" s="133"/>
      <c r="C14" s="74" t="s">
        <v>41</v>
      </c>
      <c r="D14" s="68"/>
      <c r="E14" s="68"/>
      <c r="F14" s="134"/>
      <c r="G14" s="129"/>
      <c r="H14" s="69"/>
      <c r="I14" s="69"/>
      <c r="J14" s="130"/>
      <c r="K14" s="76"/>
      <c r="L14" s="128"/>
      <c r="M14" s="64"/>
      <c r="N14" s="65"/>
      <c r="O14" s="71"/>
      <c r="P14" s="72"/>
      <c r="R14" s="47"/>
      <c r="S14" s="47"/>
      <c r="T14" s="47"/>
    </row>
    <row r="15" spans="2:20" s="43" customFormat="1" ht="12" customHeight="1">
      <c r="B15" s="133"/>
      <c r="C15" s="74"/>
      <c r="D15" s="68" t="s">
        <v>51</v>
      </c>
      <c r="E15" s="68"/>
      <c r="F15" s="134"/>
      <c r="G15" s="129"/>
      <c r="H15" s="69"/>
      <c r="I15" s="69"/>
      <c r="J15" s="131"/>
      <c r="K15" s="76">
        <f>208000*0.5</f>
        <v>104000</v>
      </c>
      <c r="L15" s="76">
        <v>8</v>
      </c>
      <c r="M15" s="73" t="s">
        <v>12</v>
      </c>
      <c r="N15" s="65">
        <f aca="true" t="shared" si="0" ref="N15:N22">K15*L15</f>
        <v>832000</v>
      </c>
      <c r="O15" s="71"/>
      <c r="P15" s="72"/>
      <c r="R15" s="47"/>
      <c r="S15" s="47"/>
      <c r="T15" s="47"/>
    </row>
    <row r="16" spans="2:20" s="43" customFormat="1" ht="12" customHeight="1">
      <c r="B16" s="133"/>
      <c r="C16" s="74"/>
      <c r="D16" s="68" t="s">
        <v>52</v>
      </c>
      <c r="E16" s="68"/>
      <c r="F16" s="134"/>
      <c r="G16" s="129"/>
      <c r="H16" s="69"/>
      <c r="I16" s="69"/>
      <c r="J16" s="131"/>
      <c r="K16" s="76">
        <f>106800*0.5</f>
        <v>53400</v>
      </c>
      <c r="L16" s="76">
        <v>4</v>
      </c>
      <c r="M16" s="73" t="s">
        <v>12</v>
      </c>
      <c r="N16" s="65">
        <f t="shared" si="0"/>
        <v>213600</v>
      </c>
      <c r="O16" s="71"/>
      <c r="P16" s="72"/>
      <c r="R16" s="47"/>
      <c r="S16" s="47"/>
      <c r="T16" s="47"/>
    </row>
    <row r="17" spans="2:20" s="43" customFormat="1" ht="12" customHeight="1">
      <c r="B17" s="133"/>
      <c r="C17" s="74"/>
      <c r="D17" s="68" t="s">
        <v>42</v>
      </c>
      <c r="E17" s="68"/>
      <c r="F17" s="134"/>
      <c r="G17" s="129"/>
      <c r="H17" s="69"/>
      <c r="I17" s="69"/>
      <c r="J17" s="131"/>
      <c r="K17" s="76">
        <f>107400*0.5</f>
        <v>53700</v>
      </c>
      <c r="L17" s="76">
        <v>7</v>
      </c>
      <c r="M17" s="73" t="s">
        <v>12</v>
      </c>
      <c r="N17" s="65">
        <f t="shared" si="0"/>
        <v>375900</v>
      </c>
      <c r="O17" s="71"/>
      <c r="P17" s="72"/>
      <c r="R17" s="47"/>
      <c r="S17" s="47"/>
      <c r="T17" s="47"/>
    </row>
    <row r="18" spans="2:20" s="43" customFormat="1" ht="12" customHeight="1">
      <c r="B18" s="133"/>
      <c r="C18" s="74"/>
      <c r="D18" s="68"/>
      <c r="E18" s="68"/>
      <c r="F18" s="134"/>
      <c r="G18" s="129"/>
      <c r="H18" s="69"/>
      <c r="I18" s="69"/>
      <c r="J18" s="131"/>
      <c r="K18" s="76"/>
      <c r="L18" s="76"/>
      <c r="M18" s="73" t="s">
        <v>12</v>
      </c>
      <c r="N18" s="65">
        <f t="shared" si="0"/>
        <v>0</v>
      </c>
      <c r="O18" s="71"/>
      <c r="P18" s="72"/>
      <c r="R18" s="47"/>
      <c r="S18" s="47"/>
      <c r="T18" s="47"/>
    </row>
    <row r="19" spans="2:20" s="43" customFormat="1" ht="12" customHeight="1">
      <c r="B19" s="133"/>
      <c r="C19" s="74"/>
      <c r="D19" s="68"/>
      <c r="E19" s="68"/>
      <c r="F19" s="134"/>
      <c r="G19" s="129"/>
      <c r="H19" s="69"/>
      <c r="I19" s="69"/>
      <c r="J19" s="130"/>
      <c r="K19" s="76"/>
      <c r="L19" s="76"/>
      <c r="M19" s="73" t="s">
        <v>12</v>
      </c>
      <c r="N19" s="65">
        <f t="shared" si="0"/>
        <v>0</v>
      </c>
      <c r="O19" s="71"/>
      <c r="P19" s="72"/>
      <c r="R19" s="47"/>
      <c r="S19" s="47"/>
      <c r="T19" s="47"/>
    </row>
    <row r="20" spans="2:20" s="43" customFormat="1" ht="12" customHeight="1">
      <c r="B20" s="133"/>
      <c r="C20" s="74"/>
      <c r="D20" s="68"/>
      <c r="E20" s="68"/>
      <c r="F20" s="134"/>
      <c r="G20" s="129"/>
      <c r="H20" s="69"/>
      <c r="I20" s="69"/>
      <c r="J20" s="130"/>
      <c r="K20" s="76"/>
      <c r="L20" s="76"/>
      <c r="M20" s="73" t="s">
        <v>12</v>
      </c>
      <c r="N20" s="65">
        <f t="shared" si="0"/>
        <v>0</v>
      </c>
      <c r="O20" s="71"/>
      <c r="P20" s="72"/>
      <c r="R20" s="47"/>
      <c r="S20" s="47"/>
      <c r="T20" s="47"/>
    </row>
    <row r="21" spans="2:20" s="43" customFormat="1" ht="12" customHeight="1">
      <c r="B21" s="133"/>
      <c r="C21" s="74"/>
      <c r="D21" s="68"/>
      <c r="E21" s="68"/>
      <c r="F21" s="134"/>
      <c r="G21" s="129"/>
      <c r="H21" s="69"/>
      <c r="I21" s="69"/>
      <c r="J21" s="131"/>
      <c r="K21" s="76"/>
      <c r="L21" s="76"/>
      <c r="M21" s="73" t="s">
        <v>12</v>
      </c>
      <c r="N21" s="65">
        <f t="shared" si="0"/>
        <v>0</v>
      </c>
      <c r="O21" s="71"/>
      <c r="P21" s="72"/>
      <c r="R21" s="47"/>
      <c r="S21" s="47"/>
      <c r="T21" s="47"/>
    </row>
    <row r="22" spans="2:20" s="43" customFormat="1" ht="12" customHeight="1">
      <c r="B22" s="133"/>
      <c r="C22" s="68" t="s">
        <v>44</v>
      </c>
      <c r="D22" s="68"/>
      <c r="E22" s="68"/>
      <c r="F22" s="134"/>
      <c r="G22" s="129"/>
      <c r="H22" s="69" t="s">
        <v>43</v>
      </c>
      <c r="I22" s="69"/>
      <c r="J22" s="130"/>
      <c r="K22" s="76">
        <v>1500</v>
      </c>
      <c r="L22" s="76">
        <v>14</v>
      </c>
      <c r="M22" s="73" t="s">
        <v>12</v>
      </c>
      <c r="N22" s="65">
        <f t="shared" si="0"/>
        <v>21000</v>
      </c>
      <c r="O22" s="71"/>
      <c r="P22" s="72"/>
      <c r="R22" s="47"/>
      <c r="S22" s="47"/>
      <c r="T22" s="47"/>
    </row>
    <row r="23" spans="2:20" s="43" customFormat="1" ht="12" customHeight="1">
      <c r="B23" s="133"/>
      <c r="C23" s="74" t="s">
        <v>45</v>
      </c>
      <c r="D23" s="68"/>
      <c r="E23" s="68"/>
      <c r="F23" s="134"/>
      <c r="G23" s="129"/>
      <c r="H23" s="69"/>
      <c r="I23" s="69"/>
      <c r="J23" s="130"/>
      <c r="K23" s="70"/>
      <c r="L23" s="70"/>
      <c r="M23" s="64"/>
      <c r="N23" s="65"/>
      <c r="O23" s="71"/>
      <c r="P23" s="72"/>
      <c r="R23" s="47"/>
      <c r="S23" s="47"/>
      <c r="T23" s="47"/>
    </row>
    <row r="24" spans="2:20" s="43" customFormat="1" ht="12" customHeight="1">
      <c r="B24" s="133"/>
      <c r="C24" s="74"/>
      <c r="D24" s="68" t="s">
        <v>46</v>
      </c>
      <c r="E24" s="68"/>
      <c r="F24" s="134"/>
      <c r="G24" s="129"/>
      <c r="H24" s="69"/>
      <c r="I24" s="69"/>
      <c r="J24" s="131"/>
      <c r="K24" s="76">
        <v>300</v>
      </c>
      <c r="L24" s="76">
        <f>6+2+6</f>
        <v>14</v>
      </c>
      <c r="M24" s="73" t="s">
        <v>12</v>
      </c>
      <c r="N24" s="65">
        <f>K24*L24</f>
        <v>4200</v>
      </c>
      <c r="O24" s="71"/>
      <c r="P24" s="72"/>
      <c r="R24" s="47"/>
      <c r="S24" s="47"/>
      <c r="T24" s="47"/>
    </row>
    <row r="25" spans="2:20" s="43" customFormat="1" ht="12" customHeight="1">
      <c r="B25" s="133"/>
      <c r="C25" s="74"/>
      <c r="D25" s="68" t="s">
        <v>47</v>
      </c>
      <c r="E25" s="68"/>
      <c r="F25" s="134"/>
      <c r="G25" s="129"/>
      <c r="H25" s="69"/>
      <c r="I25" s="69"/>
      <c r="J25" s="131"/>
      <c r="K25" s="76">
        <v>500</v>
      </c>
      <c r="L25" s="76">
        <f>12+5+3</f>
        <v>20</v>
      </c>
      <c r="M25" s="73" t="s">
        <v>12</v>
      </c>
      <c r="N25" s="77">
        <f>K25*L25</f>
        <v>10000</v>
      </c>
      <c r="O25" s="71"/>
      <c r="P25" s="72"/>
      <c r="R25" s="47"/>
      <c r="S25" s="47"/>
      <c r="T25" s="47"/>
    </row>
    <row r="26" spans="2:20" s="43" customFormat="1" ht="12" customHeight="1">
      <c r="B26" s="133"/>
      <c r="C26" s="74"/>
      <c r="D26" s="68" t="s">
        <v>48</v>
      </c>
      <c r="E26" s="68"/>
      <c r="F26" s="134"/>
      <c r="G26" s="129"/>
      <c r="H26" s="69"/>
      <c r="I26" s="69"/>
      <c r="J26" s="131"/>
      <c r="K26" s="76">
        <v>800</v>
      </c>
      <c r="L26" s="76">
        <f>2+6*2-2</f>
        <v>12</v>
      </c>
      <c r="M26" s="73" t="s">
        <v>12</v>
      </c>
      <c r="N26" s="65">
        <f>K26*L26</f>
        <v>9600</v>
      </c>
      <c r="O26" s="71"/>
      <c r="P26" s="72"/>
      <c r="R26" s="47"/>
      <c r="S26" s="47"/>
      <c r="T26" s="47"/>
    </row>
    <row r="27" spans="2:20" s="43" customFormat="1" ht="12" customHeight="1">
      <c r="B27" s="133"/>
      <c r="C27" s="74"/>
      <c r="D27" s="68" t="s">
        <v>49</v>
      </c>
      <c r="E27" s="68"/>
      <c r="F27" s="134"/>
      <c r="G27" s="129"/>
      <c r="H27" s="69"/>
      <c r="I27" s="69"/>
      <c r="J27" s="131"/>
      <c r="K27" s="76">
        <v>1200</v>
      </c>
      <c r="L27" s="76"/>
      <c r="M27" s="73" t="s">
        <v>12</v>
      </c>
      <c r="N27" s="77">
        <f>K27*L27</f>
        <v>0</v>
      </c>
      <c r="O27" s="71"/>
      <c r="P27" s="72"/>
      <c r="R27" s="47"/>
      <c r="S27" s="47"/>
      <c r="T27" s="47"/>
    </row>
    <row r="28" spans="2:20" s="43" customFormat="1" ht="12" customHeight="1">
      <c r="B28" s="133"/>
      <c r="C28" s="74"/>
      <c r="D28" s="68"/>
      <c r="E28" s="68"/>
      <c r="F28" s="134"/>
      <c r="G28" s="129"/>
      <c r="H28" s="69"/>
      <c r="I28" s="69"/>
      <c r="J28" s="131"/>
      <c r="K28" s="76"/>
      <c r="L28" s="76"/>
      <c r="M28" s="73" t="s">
        <v>12</v>
      </c>
      <c r="N28" s="65">
        <f>K28*L28</f>
        <v>0</v>
      </c>
      <c r="O28" s="71"/>
      <c r="P28" s="72"/>
      <c r="R28" s="47"/>
      <c r="S28" s="47"/>
      <c r="T28" s="47"/>
    </row>
    <row r="29" spans="2:20" s="43" customFormat="1" ht="12" customHeight="1">
      <c r="B29" s="133"/>
      <c r="C29" s="74"/>
      <c r="D29" s="68"/>
      <c r="E29" s="68"/>
      <c r="F29" s="134"/>
      <c r="G29" s="129"/>
      <c r="H29" s="69"/>
      <c r="I29" s="69"/>
      <c r="J29" s="131"/>
      <c r="K29" s="76"/>
      <c r="L29" s="76"/>
      <c r="M29" s="73" t="s">
        <v>12</v>
      </c>
      <c r="N29" s="65">
        <f aca="true" t="shared" si="1" ref="N29:N34">K29*L29</f>
        <v>0</v>
      </c>
      <c r="O29" s="71"/>
      <c r="P29" s="72"/>
      <c r="R29" s="47"/>
      <c r="S29" s="47"/>
      <c r="T29" s="47"/>
    </row>
    <row r="30" spans="2:20" s="43" customFormat="1" ht="12" customHeight="1">
      <c r="B30" s="133"/>
      <c r="C30" s="74"/>
      <c r="D30" s="68"/>
      <c r="E30" s="68"/>
      <c r="F30" s="134"/>
      <c r="G30" s="129"/>
      <c r="H30" s="69"/>
      <c r="I30" s="69"/>
      <c r="J30" s="131"/>
      <c r="K30" s="76"/>
      <c r="L30" s="76"/>
      <c r="M30" s="73" t="s">
        <v>12</v>
      </c>
      <c r="N30" s="65">
        <f t="shared" si="1"/>
        <v>0</v>
      </c>
      <c r="O30" s="71"/>
      <c r="P30" s="72"/>
      <c r="R30" s="47"/>
      <c r="S30" s="47"/>
      <c r="T30" s="47"/>
    </row>
    <row r="31" spans="2:20" s="43" customFormat="1" ht="12" customHeight="1">
      <c r="B31" s="133"/>
      <c r="C31" s="74" t="s">
        <v>36</v>
      </c>
      <c r="D31" s="68"/>
      <c r="E31" s="68"/>
      <c r="F31" s="134"/>
      <c r="G31" s="129"/>
      <c r="H31" s="69"/>
      <c r="I31" s="69"/>
      <c r="J31" s="131"/>
      <c r="K31" s="76">
        <v>20000</v>
      </c>
      <c r="L31" s="76"/>
      <c r="M31" s="73" t="s">
        <v>12</v>
      </c>
      <c r="N31" s="65">
        <f t="shared" si="1"/>
        <v>0</v>
      </c>
      <c r="O31" s="71"/>
      <c r="P31" s="72"/>
      <c r="R31" s="47"/>
      <c r="S31" s="47"/>
      <c r="T31" s="47"/>
    </row>
    <row r="32" spans="2:20" s="43" customFormat="1" ht="12" customHeight="1">
      <c r="B32" s="133"/>
      <c r="C32" s="74" t="s">
        <v>50</v>
      </c>
      <c r="D32" s="68"/>
      <c r="E32" s="68"/>
      <c r="F32" s="134"/>
      <c r="G32" s="129"/>
      <c r="H32" s="69"/>
      <c r="I32" s="69"/>
      <c r="J32" s="131"/>
      <c r="K32" s="76">
        <v>20000</v>
      </c>
      <c r="L32" s="76"/>
      <c r="M32" s="73" t="s">
        <v>12</v>
      </c>
      <c r="N32" s="65">
        <f t="shared" si="1"/>
        <v>0</v>
      </c>
      <c r="O32" s="71"/>
      <c r="P32" s="72"/>
      <c r="R32" s="47"/>
      <c r="S32" s="47"/>
      <c r="T32" s="47"/>
    </row>
    <row r="33" spans="2:20" s="43" customFormat="1" ht="12" customHeight="1">
      <c r="B33" s="133"/>
      <c r="C33" s="74"/>
      <c r="D33" s="68"/>
      <c r="E33" s="68"/>
      <c r="F33" s="134"/>
      <c r="G33" s="129"/>
      <c r="H33" s="69"/>
      <c r="I33" s="69"/>
      <c r="J33" s="131"/>
      <c r="K33" s="76"/>
      <c r="L33" s="76"/>
      <c r="M33" s="73" t="s">
        <v>12</v>
      </c>
      <c r="N33" s="65">
        <f t="shared" si="1"/>
        <v>0</v>
      </c>
      <c r="O33" s="71"/>
      <c r="P33" s="72"/>
      <c r="R33" s="47"/>
      <c r="S33" s="47"/>
      <c r="T33" s="47"/>
    </row>
    <row r="34" spans="2:20" s="43" customFormat="1" ht="12" customHeight="1">
      <c r="B34" s="133"/>
      <c r="C34" s="74"/>
      <c r="D34" s="68"/>
      <c r="E34" s="68"/>
      <c r="F34" s="134"/>
      <c r="G34" s="129"/>
      <c r="H34" s="69"/>
      <c r="I34" s="69"/>
      <c r="J34" s="131"/>
      <c r="K34" s="76"/>
      <c r="L34" s="76"/>
      <c r="M34" s="73" t="s">
        <v>12</v>
      </c>
      <c r="N34" s="65">
        <f t="shared" si="1"/>
        <v>0</v>
      </c>
      <c r="O34" s="71"/>
      <c r="P34" s="72"/>
      <c r="R34" s="47"/>
      <c r="S34" s="47"/>
      <c r="T34" s="47"/>
    </row>
    <row r="35" spans="2:20" s="43" customFormat="1" ht="12" customHeight="1">
      <c r="B35" s="133"/>
      <c r="C35" s="74"/>
      <c r="D35" s="68"/>
      <c r="E35" s="68"/>
      <c r="F35" s="134"/>
      <c r="G35" s="129"/>
      <c r="H35" s="69"/>
      <c r="I35" s="69"/>
      <c r="J35" s="131"/>
      <c r="K35" s="70"/>
      <c r="L35" s="70"/>
      <c r="M35" s="64"/>
      <c r="N35" s="65"/>
      <c r="O35" s="71"/>
      <c r="P35" s="72"/>
      <c r="R35" s="47">
        <f>SUM(N13:N35)</f>
        <v>1466300</v>
      </c>
      <c r="S35" s="47"/>
      <c r="T35" s="47"/>
    </row>
    <row r="36" spans="2:20" s="43" customFormat="1" ht="12" customHeight="1">
      <c r="B36" s="58"/>
      <c r="C36" s="59"/>
      <c r="D36" s="142" t="s">
        <v>13</v>
      </c>
      <c r="E36" s="142"/>
      <c r="F36" s="60"/>
      <c r="G36" s="129"/>
      <c r="H36" s="69"/>
      <c r="I36" s="69"/>
      <c r="J36" s="131"/>
      <c r="K36" s="70"/>
      <c r="L36" s="70"/>
      <c r="M36" s="73"/>
      <c r="N36" s="77">
        <f>R35*0.05</f>
        <v>73315</v>
      </c>
      <c r="O36" s="78" t="s">
        <v>40</v>
      </c>
      <c r="P36" s="72"/>
      <c r="R36" s="47">
        <f>R35+N36</f>
        <v>1539615</v>
      </c>
      <c r="S36" s="47"/>
      <c r="T36" s="47"/>
    </row>
    <row r="37" spans="2:20" s="43" customFormat="1" ht="12" customHeight="1">
      <c r="B37" s="79"/>
      <c r="C37" s="80"/>
      <c r="D37" s="142" t="s">
        <v>14</v>
      </c>
      <c r="E37" s="142"/>
      <c r="F37" s="75"/>
      <c r="G37" s="129"/>
      <c r="H37" s="69"/>
      <c r="I37" s="81"/>
      <c r="J37" s="131"/>
      <c r="K37" s="70"/>
      <c r="L37" s="70"/>
      <c r="M37" s="73"/>
      <c r="N37" s="77">
        <f>R36*0.05</f>
        <v>76980.75</v>
      </c>
      <c r="O37" s="78" t="s">
        <v>40</v>
      </c>
      <c r="P37" s="72"/>
      <c r="R37" s="47">
        <f>R36+N37</f>
        <v>1616595.75</v>
      </c>
      <c r="S37" s="47">
        <f>R37*0.6</f>
        <v>969957.45</v>
      </c>
      <c r="T37" s="47">
        <f>IF(S37&lt;600000,S37,600000)</f>
        <v>600000</v>
      </c>
    </row>
    <row r="38" spans="2:20" s="43" customFormat="1" ht="12" customHeight="1">
      <c r="B38" s="79"/>
      <c r="C38" s="80"/>
      <c r="D38" s="142" t="s">
        <v>15</v>
      </c>
      <c r="E38" s="142"/>
      <c r="F38" s="75"/>
      <c r="G38" s="129"/>
      <c r="H38" s="69"/>
      <c r="I38" s="69"/>
      <c r="J38" s="132"/>
      <c r="K38" s="70"/>
      <c r="L38" s="70"/>
      <c r="M38" s="82"/>
      <c r="N38" s="77">
        <f>SUM(N13:N37)</f>
        <v>1616595.75</v>
      </c>
      <c r="O38" s="71"/>
      <c r="P38" s="72"/>
      <c r="R38" s="47"/>
      <c r="S38" s="47">
        <f>R37*0.4</f>
        <v>646638.3</v>
      </c>
      <c r="T38" s="47">
        <f>IF(S38&lt;500000,S38,500000)</f>
        <v>500000</v>
      </c>
    </row>
    <row r="39" spans="2:20" s="43" customFormat="1" ht="12" customHeight="1">
      <c r="B39" s="79"/>
      <c r="C39" s="80"/>
      <c r="D39" s="142" t="s">
        <v>16</v>
      </c>
      <c r="E39" s="142"/>
      <c r="F39" s="75"/>
      <c r="G39" s="129"/>
      <c r="H39" s="69"/>
      <c r="I39" s="69"/>
      <c r="J39" s="132"/>
      <c r="K39" s="70"/>
      <c r="L39" s="70"/>
      <c r="M39" s="82"/>
      <c r="N39" s="77">
        <f>N38*0.05</f>
        <v>80829.7875</v>
      </c>
      <c r="O39" s="78" t="s">
        <v>38</v>
      </c>
      <c r="P39" s="72"/>
      <c r="R39" s="47"/>
      <c r="S39" s="47"/>
      <c r="T39" s="47"/>
    </row>
    <row r="40" spans="2:20" s="43" customFormat="1" ht="12" customHeight="1">
      <c r="B40" s="83"/>
      <c r="C40" s="84"/>
      <c r="D40" s="143" t="s">
        <v>17</v>
      </c>
      <c r="E40" s="143"/>
      <c r="F40" s="85"/>
      <c r="G40" s="86"/>
      <c r="H40" s="87"/>
      <c r="I40" s="87"/>
      <c r="J40" s="88"/>
      <c r="K40" s="89"/>
      <c r="L40" s="89"/>
      <c r="M40" s="90"/>
      <c r="N40" s="91">
        <f>N38+N39</f>
        <v>1697425.5375</v>
      </c>
      <c r="O40" s="92"/>
      <c r="P40" s="93"/>
      <c r="R40" s="47"/>
      <c r="S40" s="47">
        <f>N41*1/3</f>
        <v>72000</v>
      </c>
      <c r="T40" s="47">
        <f>IF(S40&lt;66000,S40,66000)</f>
        <v>66000</v>
      </c>
    </row>
    <row r="41" spans="2:20" s="43" customFormat="1" ht="12" customHeight="1">
      <c r="B41" s="94"/>
      <c r="C41" s="95"/>
      <c r="D41" s="144" t="s">
        <v>33</v>
      </c>
      <c r="E41" s="144"/>
      <c r="F41" s="96"/>
      <c r="G41" s="97"/>
      <c r="H41" s="98"/>
      <c r="I41" s="98"/>
      <c r="J41" s="99"/>
      <c r="K41" s="100"/>
      <c r="L41" s="101" t="s">
        <v>31</v>
      </c>
      <c r="M41" s="102" t="s">
        <v>32</v>
      </c>
      <c r="N41" s="103">
        <v>216000</v>
      </c>
      <c r="O41" s="104"/>
      <c r="P41" s="105"/>
      <c r="R41" s="47"/>
      <c r="S41" s="47"/>
      <c r="T41" s="47"/>
    </row>
    <row r="42" spans="2:20" s="43" customFormat="1" ht="12" customHeight="1">
      <c r="B42" s="79"/>
      <c r="C42" s="80"/>
      <c r="D42" s="142" t="s">
        <v>34</v>
      </c>
      <c r="E42" s="142"/>
      <c r="F42" s="75"/>
      <c r="G42" s="106"/>
      <c r="H42" s="107" t="s">
        <v>37</v>
      </c>
      <c r="I42" s="107"/>
      <c r="J42" s="108"/>
      <c r="K42" s="70"/>
      <c r="L42" s="82" t="s">
        <v>31</v>
      </c>
      <c r="M42" s="73" t="s">
        <v>32</v>
      </c>
      <c r="N42" s="109">
        <v>108000</v>
      </c>
      <c r="O42" s="71"/>
      <c r="P42" s="72"/>
      <c r="R42" s="47"/>
      <c r="S42" s="47"/>
      <c r="T42" s="47">
        <f>SUM(T37:T40)</f>
        <v>1166000</v>
      </c>
    </row>
    <row r="43" spans="2:20" s="43" customFormat="1" ht="12" customHeight="1">
      <c r="B43" s="83"/>
      <c r="C43" s="84"/>
      <c r="D43" s="143" t="s">
        <v>35</v>
      </c>
      <c r="E43" s="143"/>
      <c r="F43" s="85"/>
      <c r="G43" s="110"/>
      <c r="H43" s="111"/>
      <c r="I43" s="111"/>
      <c r="J43" s="112"/>
      <c r="K43" s="89"/>
      <c r="L43" s="113"/>
      <c r="M43" s="90"/>
      <c r="N43" s="91">
        <f>SUM(N41:N42)</f>
        <v>324000</v>
      </c>
      <c r="O43" s="92"/>
      <c r="P43" s="93"/>
      <c r="R43" s="47"/>
      <c r="S43" s="47"/>
      <c r="T43" s="47"/>
    </row>
    <row r="44" spans="2:20" s="43" customFormat="1" ht="12" customHeight="1" thickBot="1">
      <c r="B44" s="114"/>
      <c r="C44" s="115"/>
      <c r="D44" s="145" t="s">
        <v>18</v>
      </c>
      <c r="E44" s="145"/>
      <c r="F44" s="116"/>
      <c r="G44" s="117"/>
      <c r="H44" s="118"/>
      <c r="I44" s="118"/>
      <c r="J44" s="119"/>
      <c r="K44" s="120"/>
      <c r="L44" s="120"/>
      <c r="M44" s="121"/>
      <c r="N44" s="122">
        <f>N40+N43</f>
        <v>2021425.5375</v>
      </c>
      <c r="O44" s="123"/>
      <c r="P44" s="124"/>
      <c r="R44" s="47"/>
      <c r="S44" s="47"/>
      <c r="T44" s="47"/>
    </row>
    <row r="45" spans="2:20" s="29" customFormat="1" ht="13.5" customHeight="1">
      <c r="B45" s="30"/>
      <c r="C45" s="30"/>
      <c r="D45" s="30"/>
      <c r="E45" s="30"/>
      <c r="J45" s="31"/>
      <c r="K45" s="32"/>
      <c r="L45" s="32"/>
      <c r="M45" s="31"/>
      <c r="N45" s="125" t="s">
        <v>27</v>
      </c>
      <c r="O45" s="140" t="s">
        <v>39</v>
      </c>
      <c r="P45" s="141"/>
      <c r="R45" s="41"/>
      <c r="S45" s="41"/>
      <c r="T45" s="41"/>
    </row>
    <row r="46" spans="10:14" ht="15">
      <c r="J46" s="27"/>
      <c r="K46" s="27"/>
      <c r="L46" s="137"/>
      <c r="M46" s="137"/>
      <c r="N46" s="138"/>
    </row>
    <row r="47" spans="12:14" ht="14.25">
      <c r="L47" s="135"/>
      <c r="M47" s="135"/>
      <c r="N47" s="136"/>
    </row>
    <row r="48" spans="11:14" ht="14.25">
      <c r="K48" s="28"/>
      <c r="L48" s="135"/>
      <c r="M48" s="135"/>
      <c r="N48" s="139"/>
    </row>
    <row r="49" spans="11:14" ht="14.25">
      <c r="K49" s="28"/>
      <c r="L49" s="135"/>
      <c r="M49" s="135"/>
      <c r="N49" s="139"/>
    </row>
    <row r="50" spans="11:14" ht="14.25">
      <c r="K50" s="28"/>
      <c r="L50" s="135"/>
      <c r="M50" s="135"/>
      <c r="N50" s="139"/>
    </row>
    <row r="51" spans="12:14" ht="14.25">
      <c r="L51" s="135"/>
      <c r="M51" s="135"/>
      <c r="N51" s="136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spans="10:14" ht="14.25">
      <c r="J79" s="27" t="s">
        <v>19</v>
      </c>
      <c r="K79" s="27" t="s">
        <v>20</v>
      </c>
      <c r="L79" s="137"/>
      <c r="M79" s="137"/>
      <c r="N79" s="138"/>
    </row>
    <row r="80" spans="12:14" ht="14.25">
      <c r="L80" s="135"/>
      <c r="M80" s="135"/>
      <c r="N80" s="136"/>
    </row>
    <row r="81" spans="4:14" ht="14.25">
      <c r="D81" s="24" t="s">
        <v>21</v>
      </c>
      <c r="H81" s="23" t="s">
        <v>22</v>
      </c>
      <c r="J81" s="25">
        <v>290</v>
      </c>
      <c r="K81" s="28">
        <v>3000</v>
      </c>
      <c r="L81" s="135"/>
      <c r="M81" s="135"/>
      <c r="N81" s="139"/>
    </row>
    <row r="82" spans="4:14" ht="14.25">
      <c r="D82" s="24" t="s">
        <v>23</v>
      </c>
      <c r="H82" s="23" t="s">
        <v>24</v>
      </c>
      <c r="J82" s="25">
        <v>160</v>
      </c>
      <c r="K82" s="28">
        <v>5000</v>
      </c>
      <c r="L82" s="135"/>
      <c r="M82" s="135"/>
      <c r="N82" s="139"/>
    </row>
    <row r="83" spans="8:14" ht="14.25">
      <c r="H83" s="23" t="s">
        <v>25</v>
      </c>
      <c r="J83" s="25">
        <v>160</v>
      </c>
      <c r="K83" s="28">
        <v>6500</v>
      </c>
      <c r="L83" s="135"/>
      <c r="M83" s="135"/>
      <c r="N83" s="139"/>
    </row>
    <row r="84" spans="12:14" ht="14.25">
      <c r="L84" s="135"/>
      <c r="M84" s="135"/>
      <c r="N84" s="136"/>
    </row>
    <row r="85" spans="4:14" ht="14.25">
      <c r="D85" s="24" t="s">
        <v>26</v>
      </c>
      <c r="L85" s="135"/>
      <c r="M85" s="135"/>
      <c r="N85" s="136"/>
    </row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</sheetData>
  <sheetProtection/>
  <mergeCells count="27">
    <mergeCell ref="D36:E36"/>
    <mergeCell ref="O2:P2"/>
    <mergeCell ref="J3:K3"/>
    <mergeCell ref="J9:K9"/>
    <mergeCell ref="J10:K10"/>
    <mergeCell ref="D37:E37"/>
    <mergeCell ref="D38:E38"/>
    <mergeCell ref="D39:E39"/>
    <mergeCell ref="D40:E40"/>
    <mergeCell ref="D41:E41"/>
    <mergeCell ref="L82:N82"/>
    <mergeCell ref="D42:E42"/>
    <mergeCell ref="D43:E43"/>
    <mergeCell ref="D44:E44"/>
    <mergeCell ref="O45:P45"/>
    <mergeCell ref="L46:N46"/>
    <mergeCell ref="L47:N47"/>
    <mergeCell ref="L83:N83"/>
    <mergeCell ref="L48:N48"/>
    <mergeCell ref="L49:N49"/>
    <mergeCell ref="L50:N50"/>
    <mergeCell ref="L84:N84"/>
    <mergeCell ref="L85:N85"/>
    <mergeCell ref="L51:N51"/>
    <mergeCell ref="L79:N79"/>
    <mergeCell ref="L80:N80"/>
    <mergeCell ref="L81:N81"/>
  </mergeCells>
  <printOptions/>
  <pageMargins left="0.5905511811023623" right="0.3937007874015748" top="0.5905511811023623" bottom="0.1968503937007874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</dc:creator>
  <cp:keywords/>
  <dc:description/>
  <cp:lastModifiedBy>hiromi</cp:lastModifiedBy>
  <cp:lastPrinted>2018-07-10T00:02:05Z</cp:lastPrinted>
  <dcterms:created xsi:type="dcterms:W3CDTF">2012-02-14T02:08:55Z</dcterms:created>
  <dcterms:modified xsi:type="dcterms:W3CDTF">2018-11-19T03:49:27Z</dcterms:modified>
  <cp:category/>
  <cp:version/>
  <cp:contentType/>
  <cp:contentStatus/>
</cp:coreProperties>
</file>