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20" windowHeight="8070" tabRatio="780" activeTab="0"/>
  </bookViews>
  <sheets>
    <sheet name="3自由度系計算" sheetId="1" r:id="rId1"/>
  </sheets>
  <externalReferences>
    <externalReference r:id="rId4"/>
  </externalReferences>
  <definedNames>
    <definedName name="DAM0">'3自由度系計算'!$C$41</definedName>
    <definedName name="DAM1">'3自由度系計算'!$C$42</definedName>
    <definedName name="DAM2">'3自由度系計算'!$C$43</definedName>
    <definedName name="DAM3">'3自由度系計算'!$C$44</definedName>
    <definedName name="DAM4">'3自由度系計算'!$C$45</definedName>
    <definedName name="DAM5">'3自由度系計算'!$C$46</definedName>
    <definedName name="FH">'3自由度系計算'!$B$51</definedName>
    <definedName name="FL">'3自由度系計算'!$B$50</definedName>
    <definedName name="FOR1">'3自由度系計算'!$B$47</definedName>
    <definedName name="FOR2">'3自由度系計算'!$B$48</definedName>
    <definedName name="FOR3">'3自由度系計算'!$B$49</definedName>
    <definedName name="Ｉ">'[1]固有振動１'!$H$25</definedName>
    <definedName name="KEI">'3自由度系計算'!$F$31</definedName>
    <definedName name="KKK">'3自由度系計算'!$N$21</definedName>
    <definedName name="Ｌ">'[1]固有振動１'!#REF!</definedName>
    <definedName name="MAS1">'3自由度系計算'!$B$32</definedName>
    <definedName name="MAS2">'3自由度系計算'!$B$33</definedName>
    <definedName name="MAS3">'3自由度系計算'!$B$34</definedName>
    <definedName name="_xlnm.Print_Area" localSheetId="0">'3自由度系計算'!$A:$IV</definedName>
    <definedName name="SPR0">'3自由度系計算'!$B$35</definedName>
    <definedName name="SPR1">'3自由度系計算'!$B$36</definedName>
    <definedName name="SPR2">'3自由度系計算'!$B$37</definedName>
    <definedName name="SPR3">'3自由度系計算'!$B$38</definedName>
    <definedName name="SPR4">'3自由度系計算'!$B$39</definedName>
    <definedName name="SPR5">'3自由度系計算'!$B$40</definedName>
    <definedName name="ρ">'[1]固有振動１'!#REF!</definedName>
  </definedNames>
  <calcPr fullCalcOnLoad="1"/>
</workbook>
</file>

<file path=xl/sharedStrings.xml><?xml version="1.0" encoding="utf-8"?>
<sst xmlns="http://schemas.openxmlformats.org/spreadsheetml/2006/main" count="146" uniqueCount="129">
  <si>
    <t>Ｇ</t>
  </si>
  <si>
    <t>Ｑ</t>
  </si>
  <si>
    <t>参考：計算パート（複素数演算を表により行う）</t>
  </si>
  <si>
    <t>１．まえがき</t>
  </si>
  <si>
    <t>１．計算式</t>
  </si>
  <si>
    <t>２．構造モデル</t>
  </si>
  <si>
    <t>２．係数の置き換え</t>
  </si>
  <si>
    <t>それぞれ必要のないパラメータを0にすれば目的に応じた解析が</t>
  </si>
  <si>
    <t>３．応答の計算</t>
  </si>
  <si>
    <t>３．振動モデル</t>
  </si>
  <si>
    <t>kg</t>
  </si>
  <si>
    <t>N/m</t>
  </si>
  <si>
    <t>係数の計算</t>
  </si>
  <si>
    <t>N</t>
  </si>
  <si>
    <t xml:space="preserve">   行列式の値（逆行列の分母）</t>
  </si>
  <si>
    <t>m</t>
  </si>
  <si>
    <t>=SQRT((Y23*(FOR1*AA23+FOR2*AC23+FOR3*AE23)+Z23*(FOR1*AB23+FOR2*AD23+FOR3*AF23))^2+(Y23*(FOR1*AB23+FOR2*AD23+FOR3*AF23)-Z23*(FOR1*AA23+FOR2*AC23+FOR3*AE23))^2)/(Y23^2+Z23^2)*L23^KEI</t>
  </si>
  <si>
    <t>=SQRT((Y23*(FOR1*AC23+FOR2*AG23+FOR3*AI23)+Z23*(FOR1*AD23+FOR2*AH23+FOR3*AJ23))^2+(Y23*(FOR1*AD23+FOR2*AH23+FOR3*AJ23)-Z23*(FOR1*AC23+FOR2*AG23+FOR3*AI23))^2)/(Y23^2+Z23^2)*L23^KEI</t>
  </si>
  <si>
    <t>（７）計算振動数範囲fl、fh（計算は対数で100等分)</t>
  </si>
  <si>
    <t>=SQRT((Y23*(FOR1*AE23+FOR2*AI23+FOR3*AK23)+Z23*(FOR1*AF23+FOR2*AJ23+FOR3*AL23))^2+(Y23*(FOR1*AF23+FOR2*AJ23+FOR3*AL23)-Z23*(FOR1*AE23+FOR2*AI23+FOR3*AK23))^2)/(Y23^2+Z23^2)*L23^KEI</t>
  </si>
  <si>
    <t>４．計算式</t>
  </si>
  <si>
    <t>４．計算表</t>
  </si>
  <si>
    <t>振動数</t>
  </si>
  <si>
    <t>ω</t>
  </si>
  <si>
    <t>Ａ</t>
  </si>
  <si>
    <t>Ｂ</t>
  </si>
  <si>
    <t>Ｃ</t>
  </si>
  <si>
    <t>Ｄ</t>
  </si>
  <si>
    <t>Ｅ</t>
  </si>
  <si>
    <t>Ｆ</t>
  </si>
  <si>
    <t>Ｈ</t>
  </si>
  <si>
    <t>Ｉ</t>
  </si>
  <si>
    <t>Ｊ</t>
  </si>
  <si>
    <t>Ｋ</t>
  </si>
  <si>
    <t>Ｌ</t>
  </si>
  <si>
    <t>Ｍ</t>
  </si>
  <si>
    <t>Ｎ</t>
  </si>
  <si>
    <t>Ｏ</t>
  </si>
  <si>
    <t>Ｐ</t>
  </si>
  <si>
    <t>Ｒ</t>
  </si>
  <si>
    <t>Ｓ</t>
  </si>
  <si>
    <t>Ｔ</t>
  </si>
  <si>
    <t>Ｕ</t>
  </si>
  <si>
    <t>Ｖ</t>
  </si>
  <si>
    <t>Ｗ</t>
  </si>
  <si>
    <t>Ｘ</t>
  </si>
  <si>
    <t>Ｙ</t>
  </si>
  <si>
    <t>Ｚ</t>
  </si>
  <si>
    <t>Ｘ１</t>
  </si>
  <si>
    <t>Ｘ２</t>
  </si>
  <si>
    <t>Ｘ３</t>
  </si>
  <si>
    <t>Ｒ３</t>
  </si>
  <si>
    <t>Ｒ１</t>
  </si>
  <si>
    <t>Ｒ２</t>
  </si>
  <si>
    <t xml:space="preserve">  さらに､反力は次式で計算する。</t>
  </si>
  <si>
    <t>５．計算例</t>
  </si>
  <si>
    <t xml:space="preserve">   表１ 計算例のﾃﾞｰﾀ</t>
  </si>
  <si>
    <t>記号</t>
  </si>
  <si>
    <t>数値</t>
  </si>
  <si>
    <t>単位</t>
  </si>
  <si>
    <t>出力の選択＊</t>
  </si>
  <si>
    <t>KG</t>
  </si>
  <si>
    <t>M1のMAX</t>
  </si>
  <si>
    <t>M2のMAX</t>
  </si>
  <si>
    <t>M3のMAX</t>
  </si>
  <si>
    <t xml:space="preserve">注１ </t>
  </si>
  <si>
    <t xml:space="preserve"> 0:変位、1:速度、2:加速度</t>
  </si>
  <si>
    <t xml:space="preserve"> 必要に応じて縦軸変更要</t>
  </si>
  <si>
    <t xml:space="preserve">注２ </t>
  </si>
  <si>
    <t>ｃ＝２ζ(k*m)0.5で換算</t>
  </si>
  <si>
    <t>固有値計算</t>
  </si>
  <si>
    <t>Hz</t>
  </si>
  <si>
    <t xml:space="preserve">注３ </t>
  </si>
  <si>
    <t>注４</t>
  </si>
  <si>
    <t>グラフの縦軸はデータによ</t>
  </si>
  <si>
    <t>ｆｌ</t>
  </si>
  <si>
    <t>り調整が必要。</t>
  </si>
  <si>
    <t>ｆｈ</t>
  </si>
  <si>
    <t>注５</t>
  </si>
  <si>
    <t>になり図３の表示に警告が出る。</t>
  </si>
  <si>
    <t>そのままOKすればよい。</t>
  </si>
  <si>
    <r>
      <t>（１）質量    ：ｍ</t>
    </r>
    <r>
      <rPr>
        <vertAlign val="subscript"/>
        <sz val="11"/>
        <rFont val="ＭＳ 明朝"/>
        <family val="1"/>
      </rPr>
      <t>１</t>
    </r>
    <r>
      <rPr>
        <sz val="11"/>
        <rFont val="ＭＳ 明朝"/>
        <family val="1"/>
      </rPr>
      <t>、ｍ</t>
    </r>
    <r>
      <rPr>
        <vertAlign val="subscript"/>
        <sz val="11"/>
        <rFont val="ＭＳ 明朝"/>
        <family val="1"/>
      </rPr>
      <t>２</t>
    </r>
    <r>
      <rPr>
        <sz val="11"/>
        <rFont val="ＭＳ 明朝"/>
        <family val="1"/>
      </rPr>
      <t>、ｍ</t>
    </r>
    <r>
      <rPr>
        <vertAlign val="subscript"/>
        <sz val="11"/>
        <rFont val="ＭＳ 明朝"/>
        <family val="1"/>
      </rPr>
      <t>３</t>
    </r>
  </si>
  <si>
    <r>
      <t>（２）ばね定数：ｋ</t>
    </r>
    <r>
      <rPr>
        <vertAlign val="subscript"/>
        <sz val="11"/>
        <rFont val="ＭＳ 明朝"/>
        <family val="1"/>
      </rPr>
      <t>０</t>
    </r>
    <r>
      <rPr>
        <sz val="11"/>
        <rFont val="ＭＳ 明朝"/>
        <family val="1"/>
      </rPr>
      <t>、ｋ</t>
    </r>
    <r>
      <rPr>
        <vertAlign val="subscript"/>
        <sz val="11"/>
        <rFont val="ＭＳ 明朝"/>
        <family val="1"/>
      </rPr>
      <t>１</t>
    </r>
    <r>
      <rPr>
        <sz val="11"/>
        <rFont val="ＭＳ 明朝"/>
        <family val="1"/>
      </rPr>
      <t>、ｋ</t>
    </r>
    <r>
      <rPr>
        <vertAlign val="subscript"/>
        <sz val="11"/>
        <rFont val="ＭＳ 明朝"/>
        <family val="1"/>
      </rPr>
      <t>２</t>
    </r>
    <r>
      <rPr>
        <sz val="11"/>
        <rFont val="ＭＳ 明朝"/>
        <family val="1"/>
      </rPr>
      <t>、ｋ</t>
    </r>
    <r>
      <rPr>
        <vertAlign val="subscript"/>
        <sz val="11"/>
        <rFont val="ＭＳ 明朝"/>
        <family val="1"/>
      </rPr>
      <t>３</t>
    </r>
    <r>
      <rPr>
        <sz val="11"/>
        <rFont val="ＭＳ 明朝"/>
        <family val="1"/>
      </rPr>
      <t>、ｋ</t>
    </r>
    <r>
      <rPr>
        <vertAlign val="subscript"/>
        <sz val="11"/>
        <rFont val="ＭＳ 明朝"/>
        <family val="1"/>
      </rPr>
      <t>４</t>
    </r>
    <r>
      <rPr>
        <sz val="11"/>
        <rFont val="ＭＳ 明朝"/>
        <family val="1"/>
      </rPr>
      <t>、ｋ</t>
    </r>
    <r>
      <rPr>
        <vertAlign val="subscript"/>
        <sz val="11"/>
        <rFont val="ＭＳ 明朝"/>
        <family val="1"/>
      </rPr>
      <t>５</t>
    </r>
  </si>
  <si>
    <r>
      <t>（３）減衰定数：ｃ</t>
    </r>
    <r>
      <rPr>
        <vertAlign val="subscript"/>
        <sz val="11"/>
        <rFont val="ＭＳ 明朝"/>
        <family val="1"/>
      </rPr>
      <t>０</t>
    </r>
    <r>
      <rPr>
        <sz val="11"/>
        <rFont val="ＭＳ 明朝"/>
        <family val="1"/>
      </rPr>
      <t>、</t>
    </r>
    <r>
      <rPr>
        <sz val="11"/>
        <rFont val="ＭＳ 明朝"/>
        <family val="1"/>
      </rPr>
      <t>ｃ</t>
    </r>
    <r>
      <rPr>
        <vertAlign val="subscript"/>
        <sz val="11"/>
        <rFont val="ＭＳ 明朝"/>
        <family val="1"/>
      </rPr>
      <t>１</t>
    </r>
    <r>
      <rPr>
        <sz val="11"/>
        <rFont val="ＭＳ 明朝"/>
        <family val="1"/>
      </rPr>
      <t>、ｃ</t>
    </r>
    <r>
      <rPr>
        <vertAlign val="subscript"/>
        <sz val="11"/>
        <rFont val="ＭＳ 明朝"/>
        <family val="1"/>
      </rPr>
      <t>２</t>
    </r>
    <r>
      <rPr>
        <sz val="11"/>
        <rFont val="ＭＳ 明朝"/>
        <family val="1"/>
      </rPr>
      <t>、ｃ</t>
    </r>
    <r>
      <rPr>
        <vertAlign val="subscript"/>
        <sz val="11"/>
        <rFont val="ＭＳ 明朝"/>
        <family val="1"/>
      </rPr>
      <t>３</t>
    </r>
    <r>
      <rPr>
        <sz val="11"/>
        <rFont val="ＭＳ 明朝"/>
        <family val="1"/>
      </rPr>
      <t>、ｃ</t>
    </r>
    <r>
      <rPr>
        <vertAlign val="subscript"/>
        <sz val="11"/>
        <rFont val="ＭＳ 明朝"/>
        <family val="1"/>
      </rPr>
      <t>４</t>
    </r>
    <r>
      <rPr>
        <sz val="11"/>
        <rFont val="ＭＳ 明朝"/>
        <family val="1"/>
      </rPr>
      <t>、ｃ</t>
    </r>
    <r>
      <rPr>
        <vertAlign val="subscript"/>
        <sz val="11"/>
        <rFont val="ＭＳ 明朝"/>
        <family val="1"/>
      </rPr>
      <t>５</t>
    </r>
  </si>
  <si>
    <r>
      <t>（４）加振力  ：Ｆ</t>
    </r>
    <r>
      <rPr>
        <vertAlign val="subscript"/>
        <sz val="11"/>
        <rFont val="ＭＳ 明朝"/>
        <family val="1"/>
      </rPr>
      <t>１</t>
    </r>
    <r>
      <rPr>
        <sz val="11"/>
        <rFont val="ＭＳ 明朝"/>
        <family val="1"/>
      </rPr>
      <t>、Ｆ</t>
    </r>
    <r>
      <rPr>
        <vertAlign val="subscript"/>
        <sz val="11"/>
        <rFont val="ＭＳ 明朝"/>
        <family val="1"/>
      </rPr>
      <t>２</t>
    </r>
    <r>
      <rPr>
        <sz val="11"/>
        <rFont val="ＭＳ 明朝"/>
        <family val="1"/>
      </rPr>
      <t>、Ｆ</t>
    </r>
    <r>
      <rPr>
        <vertAlign val="subscript"/>
        <sz val="11"/>
        <rFont val="ＭＳ 明朝"/>
        <family val="1"/>
      </rPr>
      <t>３</t>
    </r>
  </si>
  <si>
    <r>
      <t>（５）変位応答：ｘ</t>
    </r>
    <r>
      <rPr>
        <vertAlign val="subscript"/>
        <sz val="11"/>
        <rFont val="ＭＳ 明朝"/>
        <family val="1"/>
      </rPr>
      <t>１</t>
    </r>
    <r>
      <rPr>
        <sz val="11"/>
        <rFont val="ＭＳ 明朝"/>
        <family val="1"/>
      </rPr>
      <t>、ｘ</t>
    </r>
    <r>
      <rPr>
        <vertAlign val="subscript"/>
        <sz val="11"/>
        <rFont val="ＭＳ 明朝"/>
        <family val="1"/>
      </rPr>
      <t>２</t>
    </r>
    <r>
      <rPr>
        <sz val="11"/>
        <rFont val="ＭＳ 明朝"/>
        <family val="1"/>
      </rPr>
      <t>、ｘ</t>
    </r>
    <r>
      <rPr>
        <vertAlign val="subscript"/>
        <sz val="11"/>
        <rFont val="ＭＳ 明朝"/>
        <family val="1"/>
      </rPr>
      <t>３</t>
    </r>
  </si>
  <si>
    <r>
      <t>（６）反力    ：Ｒ</t>
    </r>
    <r>
      <rPr>
        <vertAlign val="subscript"/>
        <sz val="11"/>
        <rFont val="ＭＳ 明朝"/>
        <family val="1"/>
      </rPr>
      <t>1</t>
    </r>
    <r>
      <rPr>
        <sz val="11"/>
        <rFont val="ＭＳ 明朝"/>
        <family val="1"/>
      </rPr>
      <t>、Ｒ</t>
    </r>
    <r>
      <rPr>
        <vertAlign val="subscript"/>
        <sz val="11"/>
        <rFont val="ＭＳ 明朝"/>
        <family val="1"/>
      </rPr>
      <t>２</t>
    </r>
    <r>
      <rPr>
        <sz val="11"/>
        <rFont val="ＭＳ 明朝"/>
        <family val="1"/>
      </rPr>
      <t>、Ｒ</t>
    </r>
    <r>
      <rPr>
        <vertAlign val="subscript"/>
        <sz val="11"/>
        <rFont val="ＭＳ 明朝"/>
        <family val="1"/>
      </rPr>
      <t>３</t>
    </r>
  </si>
  <si>
    <r>
      <t>ｍ</t>
    </r>
    <r>
      <rPr>
        <vertAlign val="subscript"/>
        <sz val="11"/>
        <rFont val="ＭＳ 明朝"/>
        <family val="1"/>
      </rPr>
      <t>１</t>
    </r>
  </si>
  <si>
    <r>
      <t>ｍ</t>
    </r>
    <r>
      <rPr>
        <vertAlign val="subscript"/>
        <sz val="11"/>
        <rFont val="ＭＳ 明朝"/>
        <family val="1"/>
      </rPr>
      <t>２</t>
    </r>
  </si>
  <si>
    <r>
      <t>ｍ</t>
    </r>
    <r>
      <rPr>
        <vertAlign val="subscript"/>
        <sz val="11"/>
        <rFont val="ＭＳ 明朝"/>
        <family val="1"/>
      </rPr>
      <t>３</t>
    </r>
  </si>
  <si>
    <r>
      <t>ｋ</t>
    </r>
    <r>
      <rPr>
        <vertAlign val="subscript"/>
        <sz val="11"/>
        <rFont val="ＭＳ 明朝"/>
        <family val="1"/>
      </rPr>
      <t>０</t>
    </r>
  </si>
  <si>
    <r>
      <t>ｋ</t>
    </r>
    <r>
      <rPr>
        <vertAlign val="subscript"/>
        <sz val="11"/>
        <rFont val="ＭＳ 明朝"/>
        <family val="1"/>
      </rPr>
      <t>１</t>
    </r>
  </si>
  <si>
    <r>
      <t>ｋ</t>
    </r>
    <r>
      <rPr>
        <vertAlign val="subscript"/>
        <sz val="11"/>
        <rFont val="ＭＳ 明朝"/>
        <family val="1"/>
      </rPr>
      <t>２</t>
    </r>
  </si>
  <si>
    <r>
      <t>ｋ</t>
    </r>
    <r>
      <rPr>
        <vertAlign val="subscript"/>
        <sz val="11"/>
        <rFont val="ＭＳ 明朝"/>
        <family val="1"/>
      </rPr>
      <t>３</t>
    </r>
  </si>
  <si>
    <r>
      <t>ｋ</t>
    </r>
    <r>
      <rPr>
        <vertAlign val="subscript"/>
        <sz val="11"/>
        <rFont val="ＭＳ 明朝"/>
        <family val="1"/>
      </rPr>
      <t>４</t>
    </r>
  </si>
  <si>
    <r>
      <t>ｋ</t>
    </r>
    <r>
      <rPr>
        <vertAlign val="subscript"/>
        <sz val="11"/>
        <rFont val="ＭＳ 明朝"/>
        <family val="1"/>
      </rPr>
      <t>５</t>
    </r>
  </si>
  <si>
    <r>
      <t>ｃ</t>
    </r>
    <r>
      <rPr>
        <vertAlign val="subscript"/>
        <sz val="11"/>
        <rFont val="ＭＳ 明朝"/>
        <family val="1"/>
      </rPr>
      <t>０</t>
    </r>
  </si>
  <si>
    <r>
      <t>f</t>
    </r>
    <r>
      <rPr>
        <vertAlign val="subscript"/>
        <sz val="11"/>
        <rFont val="ＭＳ 明朝"/>
        <family val="1"/>
      </rPr>
      <t>１</t>
    </r>
  </si>
  <si>
    <r>
      <t>ｃ</t>
    </r>
    <r>
      <rPr>
        <vertAlign val="subscript"/>
        <sz val="11"/>
        <rFont val="ＭＳ 明朝"/>
        <family val="1"/>
      </rPr>
      <t>１</t>
    </r>
  </si>
  <si>
    <r>
      <t>f</t>
    </r>
    <r>
      <rPr>
        <vertAlign val="subscript"/>
        <sz val="11"/>
        <rFont val="ＭＳ 明朝"/>
        <family val="1"/>
      </rPr>
      <t>２</t>
    </r>
  </si>
  <si>
    <r>
      <t>ｃ</t>
    </r>
    <r>
      <rPr>
        <vertAlign val="subscript"/>
        <sz val="11"/>
        <rFont val="ＭＳ 明朝"/>
        <family val="1"/>
      </rPr>
      <t>２</t>
    </r>
  </si>
  <si>
    <r>
      <t>f</t>
    </r>
    <r>
      <rPr>
        <vertAlign val="subscript"/>
        <sz val="11"/>
        <rFont val="ＭＳ 明朝"/>
        <family val="1"/>
      </rPr>
      <t>３</t>
    </r>
  </si>
  <si>
    <r>
      <t>ｃ</t>
    </r>
    <r>
      <rPr>
        <vertAlign val="subscript"/>
        <sz val="11"/>
        <rFont val="ＭＳ 明朝"/>
        <family val="1"/>
      </rPr>
      <t>３</t>
    </r>
  </si>
  <si>
    <r>
      <t>ｃ</t>
    </r>
    <r>
      <rPr>
        <vertAlign val="subscript"/>
        <sz val="11"/>
        <rFont val="ＭＳ 明朝"/>
        <family val="1"/>
      </rPr>
      <t>４</t>
    </r>
  </si>
  <si>
    <r>
      <t>ｃ</t>
    </r>
    <r>
      <rPr>
        <vertAlign val="subscript"/>
        <sz val="11"/>
        <rFont val="ＭＳ 明朝"/>
        <family val="1"/>
      </rPr>
      <t>５</t>
    </r>
  </si>
  <si>
    <r>
      <t>Ｆ</t>
    </r>
    <r>
      <rPr>
        <vertAlign val="subscript"/>
        <sz val="11"/>
        <rFont val="ＭＳ 明朝"/>
        <family val="1"/>
      </rPr>
      <t>１</t>
    </r>
  </si>
  <si>
    <r>
      <t>Ｆ</t>
    </r>
    <r>
      <rPr>
        <vertAlign val="subscript"/>
        <sz val="11"/>
        <rFont val="ＭＳ 明朝"/>
        <family val="1"/>
      </rPr>
      <t>２</t>
    </r>
  </si>
  <si>
    <r>
      <t>Ｆ</t>
    </r>
    <r>
      <rPr>
        <vertAlign val="subscript"/>
        <sz val="11"/>
        <rFont val="ＭＳ 明朝"/>
        <family val="1"/>
      </rPr>
      <t>３</t>
    </r>
  </si>
  <si>
    <r>
      <t>ｋ</t>
    </r>
    <r>
      <rPr>
        <vertAlign val="subscript"/>
        <sz val="11"/>
        <rFont val="ＭＳ 明朝"/>
        <family val="1"/>
      </rPr>
      <t>４</t>
    </r>
    <r>
      <rPr>
        <sz val="11"/>
        <rFont val="ＭＳ 明朝"/>
        <family val="1"/>
      </rPr>
      <t>をゼロにするとＲ</t>
    </r>
    <r>
      <rPr>
        <vertAlign val="subscript"/>
        <sz val="11"/>
        <rFont val="ＭＳ 明朝"/>
        <family val="1"/>
      </rPr>
      <t>２</t>
    </r>
    <r>
      <rPr>
        <sz val="11"/>
        <rFont val="ＭＳ 明朝"/>
        <family val="1"/>
      </rPr>
      <t>がゼロ</t>
    </r>
  </si>
  <si>
    <t xml:space="preserve">   計算は下記クリック</t>
  </si>
  <si>
    <t>３自由度系振動モデルの一般形の計算</t>
  </si>
  <si>
    <t xml:space="preserve">  ３自由度系振動モデルの一般形の計算を簡易に行えるようにした。固有振動数の計算には</t>
  </si>
  <si>
    <t>ヤコビ法による固有値計算（減衰項除く）をマクロで作成してVISUAL BASICで行えるようにした。</t>
  </si>
  <si>
    <t xml:space="preserve">  ３自由度系の一般形モデルとして図１のモデルを考える。</t>
  </si>
  <si>
    <t>可能になる。ただしこの場合、グラフ作成時ゼロが表示できない</t>
  </si>
  <si>
    <t>との警告が出るが無視する。</t>
  </si>
  <si>
    <t xml:space="preserve">  表１の例で計算した結果を図2、3に示す。</t>
  </si>
  <si>
    <t>注６ 太線の部分が固有値計算の中間データである。</t>
  </si>
  <si>
    <t>6.使い方</t>
  </si>
  <si>
    <t>(1)</t>
  </si>
  <si>
    <t>に数値を入れると図2,3が書き換えられる。</t>
  </si>
  <si>
    <t>(2)</t>
  </si>
  <si>
    <t>このとき、ばねが省略されたところの反力がゼロになるために警告が出るがそのままOKとする。</t>
  </si>
  <si>
    <t>(3)</t>
  </si>
  <si>
    <t>出力の選択によってはグラフの縦軸の範囲を調整する必要がある。</t>
  </si>
  <si>
    <t>(4)</t>
  </si>
  <si>
    <t>固有振動数を計算するには　　　　　　　をクリックする。</t>
  </si>
  <si>
    <t>(5)</t>
  </si>
  <si>
    <t>これによりマクロが実行され黄色の数値が変る。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</si>
</sst>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0.0_ "/>
    <numFmt numFmtId="181" formatCode="0.0_);[Red]\(0.0\)"/>
    <numFmt numFmtId="182" formatCode="0_ "/>
    <numFmt numFmtId="183" formatCode="0.0000_ "/>
    <numFmt numFmtId="184" formatCode="0.000_ "/>
    <numFmt numFmtId="185" formatCode="0.00_ "/>
    <numFmt numFmtId="186" formatCode="0.00_);[Red]\(0.00\)"/>
    <numFmt numFmtId="187" formatCode="0.00E+0"/>
    <numFmt numFmtId="188" formatCode="0.000000"/>
    <numFmt numFmtId="189" formatCode="0.0000000"/>
    <numFmt numFmtId="190" formatCode="0.E+00"/>
    <numFmt numFmtId="191" formatCode="0_);[Red]\(0\)"/>
    <numFmt numFmtId="192" formatCode="0.000E+00"/>
    <numFmt numFmtId="193" formatCode="0.000_);[Red]\(0.000\)"/>
  </numFmts>
  <fonts count="19">
    <font>
      <sz val="11"/>
      <name val="ＭＳ Ｐゴシック"/>
      <family val="0"/>
    </font>
    <font>
      <sz val="11"/>
      <name val="ＭＳ 明朝"/>
      <family val="1"/>
    </font>
    <font>
      <sz val="16"/>
      <name val="ＭＳ 明朝"/>
      <family val="1"/>
    </font>
    <font>
      <sz val="14"/>
      <name val="ＭＳ 明朝"/>
      <family val="1"/>
    </font>
    <font>
      <sz val="10"/>
      <name val="ＭＳ 明朝"/>
      <family val="1"/>
    </font>
    <font>
      <sz val="8"/>
      <name val="ＭＳ 明朝"/>
      <family val="1"/>
    </font>
    <font>
      <b/>
      <sz val="11"/>
      <name val="ＭＳ 明朝"/>
      <family val="1"/>
    </font>
    <font>
      <vertAlign val="subscript"/>
      <sz val="11"/>
      <name val="ＭＳ 明朝"/>
      <family val="1"/>
    </font>
    <font>
      <sz val="6"/>
      <name val="ＭＳ Ｐ明朝"/>
      <family val="1"/>
    </font>
    <font>
      <vertAlign val="superscript"/>
      <sz val="11"/>
      <name val="ＭＳ Ｐゴシック"/>
      <family val="3"/>
    </font>
    <font>
      <sz val="12"/>
      <name val="ＭＳ Ｐゴシック"/>
      <family val="3"/>
    </font>
    <font>
      <sz val="10.75"/>
      <name val="ＭＳ Ｐゴシック"/>
      <family val="3"/>
    </font>
    <font>
      <sz val="8"/>
      <name val="ＭＳ Ｐゴシック"/>
      <family val="3"/>
    </font>
    <font>
      <sz val="10.25"/>
      <name val="ＭＳ Ｐゴシック"/>
      <family val="3"/>
    </font>
    <font>
      <sz val="11.75"/>
      <name val="ＭＳ Ｐゴシック"/>
      <family val="3"/>
    </font>
    <font>
      <sz val="14.25"/>
      <name val="ＭＳ Ｐゴシック"/>
      <family val="3"/>
    </font>
    <font>
      <sz val="8.75"/>
      <name val="ＭＳ Ｐゴシック"/>
      <family val="3"/>
    </font>
    <font>
      <sz val="9.5"/>
      <name val="ＭＳ Ｐゴシック"/>
      <family val="3"/>
    </font>
    <font>
      <sz val="9"/>
      <name val="ＭＳ Ｐゴシック"/>
      <family val="3"/>
    </font>
  </fonts>
  <fills count="4">
    <fill>
      <patternFill/>
    </fill>
    <fill>
      <patternFill patternType="gray125"/>
    </fill>
    <fill>
      <patternFill patternType="solid">
        <fgColor indexed="15"/>
        <bgColor indexed="64"/>
      </patternFill>
    </fill>
    <fill>
      <patternFill patternType="solid">
        <fgColor indexed="13"/>
        <bgColor indexed="64"/>
      </patternFill>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52">
    <xf numFmtId="0" fontId="0" fillId="0" borderId="0" xfId="0" applyAlignment="1">
      <alignment/>
    </xf>
    <xf numFmtId="0" fontId="1" fillId="0" borderId="0" xfId="20">
      <alignment/>
      <protection/>
    </xf>
    <xf numFmtId="0" fontId="2" fillId="0" borderId="0" xfId="20" applyFont="1">
      <alignment/>
      <protection/>
    </xf>
    <xf numFmtId="0" fontId="1" fillId="0" borderId="0" xfId="20" applyFont="1" applyAlignment="1">
      <alignment horizontal="left"/>
      <protection/>
    </xf>
    <xf numFmtId="0" fontId="1" fillId="0" borderId="0" xfId="20" applyAlignment="1">
      <alignment horizontal="centerContinuous"/>
      <protection/>
    </xf>
    <xf numFmtId="0" fontId="1" fillId="0" borderId="0" xfId="20" quotePrefix="1">
      <alignment/>
      <protection/>
    </xf>
    <xf numFmtId="0" fontId="1" fillId="0" borderId="1" xfId="20" applyBorder="1">
      <alignment/>
      <protection/>
    </xf>
    <xf numFmtId="0" fontId="1" fillId="0" borderId="2" xfId="20" applyBorder="1">
      <alignment/>
      <protection/>
    </xf>
    <xf numFmtId="0" fontId="1" fillId="0" borderId="3" xfId="20" applyBorder="1">
      <alignment/>
      <protection/>
    </xf>
    <xf numFmtId="0" fontId="1" fillId="0" borderId="1" xfId="20" applyFont="1" applyBorder="1" applyAlignment="1">
      <alignment horizontal="center"/>
      <protection/>
    </xf>
    <xf numFmtId="0" fontId="1" fillId="0" borderId="2" xfId="20" applyBorder="1" applyAlignment="1">
      <alignment horizontal="center"/>
      <protection/>
    </xf>
    <xf numFmtId="0" fontId="1" fillId="0" borderId="3" xfId="20" applyBorder="1" applyAlignment="1">
      <alignment horizontal="center"/>
      <protection/>
    </xf>
    <xf numFmtId="0" fontId="1" fillId="0" borderId="4" xfId="20" applyBorder="1" applyAlignment="1">
      <alignment horizontal="center"/>
      <protection/>
    </xf>
    <xf numFmtId="180" fontId="1" fillId="0" borderId="0" xfId="20" applyNumberFormat="1">
      <alignment/>
      <protection/>
    </xf>
    <xf numFmtId="177" fontId="1" fillId="0" borderId="0" xfId="20" applyNumberFormat="1">
      <alignment/>
      <protection/>
    </xf>
    <xf numFmtId="2" fontId="1" fillId="0" borderId="0" xfId="20" applyNumberFormat="1">
      <alignment/>
      <protection/>
    </xf>
    <xf numFmtId="0" fontId="1" fillId="0" borderId="5" xfId="20" applyBorder="1" applyAlignment="1">
      <alignment horizontal="center"/>
      <protection/>
    </xf>
    <xf numFmtId="0" fontId="1" fillId="2" borderId="4" xfId="20" applyFill="1" applyBorder="1" applyAlignment="1">
      <alignment horizontal="center"/>
      <protection/>
    </xf>
    <xf numFmtId="0" fontId="1" fillId="0" borderId="1" xfId="20" applyBorder="1" applyAlignment="1">
      <alignment horizontal="center"/>
      <protection/>
    </xf>
    <xf numFmtId="0" fontId="1" fillId="2" borderId="6" xfId="20" applyFill="1" applyBorder="1" applyAlignment="1">
      <alignment horizontal="center"/>
      <protection/>
    </xf>
    <xf numFmtId="0" fontId="4" fillId="0" borderId="4" xfId="20" applyFont="1" applyBorder="1" applyAlignment="1">
      <alignment horizontal="center"/>
      <protection/>
    </xf>
    <xf numFmtId="0" fontId="1" fillId="3" borderId="4" xfId="20" applyNumberFormat="1" applyFill="1" applyBorder="1" applyAlignment="1">
      <alignment horizontal="center"/>
      <protection/>
    </xf>
    <xf numFmtId="0" fontId="1" fillId="2" borderId="7" xfId="20" applyFill="1" applyBorder="1" applyAlignment="1">
      <alignment horizontal="center"/>
      <protection/>
    </xf>
    <xf numFmtId="0" fontId="1" fillId="2" borderId="8" xfId="20" applyFill="1" applyBorder="1" applyAlignment="1">
      <alignment horizontal="center"/>
      <protection/>
    </xf>
    <xf numFmtId="0" fontId="1" fillId="2" borderId="9" xfId="20" applyFill="1" applyBorder="1" applyAlignment="1">
      <alignment horizontal="center"/>
      <protection/>
    </xf>
    <xf numFmtId="0" fontId="1" fillId="0" borderId="0" xfId="20" applyBorder="1">
      <alignment/>
      <protection/>
    </xf>
    <xf numFmtId="176" fontId="1" fillId="3" borderId="6" xfId="20" applyNumberFormat="1" applyFill="1" applyBorder="1">
      <alignment/>
      <protection/>
    </xf>
    <xf numFmtId="2" fontId="1" fillId="0" borderId="1" xfId="20" applyNumberFormat="1" applyBorder="1" applyAlignment="1">
      <alignment horizontal="center"/>
      <protection/>
    </xf>
    <xf numFmtId="176" fontId="1" fillId="3" borderId="7" xfId="20" applyNumberFormat="1" applyFill="1" applyBorder="1">
      <alignment/>
      <protection/>
    </xf>
    <xf numFmtId="176" fontId="1" fillId="3" borderId="8" xfId="20" applyNumberFormat="1" applyFill="1" applyBorder="1">
      <alignment/>
      <protection/>
    </xf>
    <xf numFmtId="0" fontId="1" fillId="0" borderId="10" xfId="20" applyBorder="1">
      <alignment/>
      <protection/>
    </xf>
    <xf numFmtId="0" fontId="1" fillId="0" borderId="11" xfId="20" applyBorder="1">
      <alignment/>
      <protection/>
    </xf>
    <xf numFmtId="0" fontId="1" fillId="0" borderId="12" xfId="20" applyBorder="1">
      <alignment/>
      <protection/>
    </xf>
    <xf numFmtId="0" fontId="1" fillId="0" borderId="13" xfId="20" applyBorder="1">
      <alignment/>
      <protection/>
    </xf>
    <xf numFmtId="0" fontId="1" fillId="0" borderId="14" xfId="20" applyBorder="1">
      <alignment/>
      <protection/>
    </xf>
    <xf numFmtId="0" fontId="1" fillId="2" borderId="5" xfId="20" applyFill="1" applyBorder="1" applyAlignment="1">
      <alignment horizontal="center"/>
      <protection/>
    </xf>
    <xf numFmtId="0" fontId="1" fillId="0" borderId="15" xfId="20" applyBorder="1">
      <alignment/>
      <protection/>
    </xf>
    <xf numFmtId="0" fontId="1" fillId="0" borderId="16" xfId="20" applyBorder="1">
      <alignment/>
      <protection/>
    </xf>
    <xf numFmtId="0" fontId="1" fillId="0" borderId="17" xfId="20" applyBorder="1">
      <alignment/>
      <protection/>
    </xf>
    <xf numFmtId="0" fontId="1" fillId="0" borderId="18" xfId="20" applyBorder="1">
      <alignment/>
      <protection/>
    </xf>
    <xf numFmtId="0" fontId="1" fillId="0" borderId="4" xfId="20" applyBorder="1">
      <alignment/>
      <protection/>
    </xf>
    <xf numFmtId="0" fontId="1" fillId="0" borderId="19" xfId="20" applyBorder="1">
      <alignment/>
      <protection/>
    </xf>
    <xf numFmtId="0" fontId="1" fillId="0" borderId="20" xfId="20" applyBorder="1">
      <alignment/>
      <protection/>
    </xf>
    <xf numFmtId="0" fontId="1" fillId="0" borderId="21" xfId="20" applyBorder="1">
      <alignment/>
      <protection/>
    </xf>
    <xf numFmtId="0" fontId="1" fillId="0" borderId="22" xfId="20" applyBorder="1">
      <alignment/>
      <protection/>
    </xf>
    <xf numFmtId="0" fontId="1" fillId="0" borderId="10" xfId="20" applyFont="1" applyBorder="1">
      <alignment/>
      <protection/>
    </xf>
    <xf numFmtId="0" fontId="1" fillId="0" borderId="0" xfId="20" applyFont="1">
      <alignment/>
      <protection/>
    </xf>
    <xf numFmtId="0" fontId="1" fillId="0" borderId="0" xfId="20" applyFont="1" applyAlignment="1" quotePrefix="1">
      <alignment horizontal="right"/>
      <protection/>
    </xf>
    <xf numFmtId="0" fontId="3" fillId="0" borderId="0" xfId="20" applyFont="1" applyAlignment="1">
      <alignment horizontal="center"/>
      <protection/>
    </xf>
    <xf numFmtId="0" fontId="1" fillId="0" borderId="1" xfId="20" applyBorder="1" applyAlignment="1">
      <alignment horizontal="center"/>
      <protection/>
    </xf>
    <xf numFmtId="0" fontId="1" fillId="0" borderId="23" xfId="20" applyBorder="1" applyAlignment="1">
      <alignment horizontal="center"/>
      <protection/>
    </xf>
    <xf numFmtId="0" fontId="1" fillId="0" borderId="3" xfId="20"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３質点固有値9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図２   振動応答（振幅or速度or加速度）</a:t>
            </a:r>
          </a:p>
        </c:rich>
      </c:tx>
      <c:layout>
        <c:manualLayout>
          <c:xMode val="factor"/>
          <c:yMode val="factor"/>
          <c:x val="-0.0145"/>
          <c:y val="0.9155"/>
        </c:manualLayout>
      </c:layout>
      <c:spPr>
        <a:noFill/>
        <a:ln>
          <a:noFill/>
        </a:ln>
      </c:spPr>
    </c:title>
    <c:plotArea>
      <c:layout>
        <c:manualLayout>
          <c:xMode val="edge"/>
          <c:yMode val="edge"/>
          <c:x val="0.07325"/>
          <c:y val="0.002"/>
          <c:w val="0.92675"/>
          <c:h val="0.84925"/>
        </c:manualLayout>
      </c:layout>
      <c:scatterChart>
        <c:scatterStyle val="smooth"/>
        <c:varyColors val="0"/>
        <c:ser>
          <c:idx val="0"/>
          <c:order val="0"/>
          <c:tx>
            <c:strRef>
              <c:f>'3自由度系計算'!$AM$22</c:f>
              <c:strCache>
                <c:ptCount val="1"/>
                <c:pt idx="0">
                  <c:v>Ｘ１</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'3自由度系計算'!$K$23:$K$123</c:f>
              <c:numCache/>
            </c:numRef>
          </c:xVal>
          <c:yVal>
            <c:numRef>
              <c:f>'3自由度系計算'!$AM$23:$AM$123</c:f>
              <c:numCache/>
            </c:numRef>
          </c:yVal>
          <c:smooth val="1"/>
        </c:ser>
        <c:ser>
          <c:idx val="1"/>
          <c:order val="1"/>
          <c:tx>
            <c:strRef>
              <c:f>'3自由度系計算'!$AN$22</c:f>
              <c:strCache>
                <c:ptCount val="1"/>
                <c:pt idx="0">
                  <c:v>Ｘ２</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'3自由度系計算'!$K$23:$K$123</c:f>
              <c:numCache/>
            </c:numRef>
          </c:xVal>
          <c:yVal>
            <c:numRef>
              <c:f>'3自由度系計算'!$AN$23:$AN$123</c:f>
              <c:numCache/>
            </c:numRef>
          </c:yVal>
          <c:smooth val="1"/>
        </c:ser>
        <c:ser>
          <c:idx val="2"/>
          <c:order val="2"/>
          <c:tx>
            <c:strRef>
              <c:f>'3自由度系計算'!$AO$22</c:f>
              <c:strCache>
                <c:ptCount val="1"/>
                <c:pt idx="0">
                  <c:v>Ｘ３</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'3自由度系計算'!$K$23:$K$123</c:f>
              <c:numCache/>
            </c:numRef>
          </c:xVal>
          <c:yVal>
            <c:numRef>
              <c:f>'3自由度系計算'!$AO$23:$AO$123</c:f>
              <c:numCache/>
            </c:numRef>
          </c:yVal>
          <c:smooth val="1"/>
        </c:ser>
        <c:axId val="39491974"/>
        <c:axId val="19883447"/>
      </c:scatterChart>
      <c:valAx>
        <c:axId val="39491974"/>
        <c:scaling>
          <c:logBase val="10"/>
          <c:orientation val="minMax"/>
          <c:min val="10"/>
        </c:scaling>
        <c:axPos val="b"/>
        <c:title>
          <c:tx>
            <c:rich>
              <a:bodyPr vert="horz" rot="0" anchor="ctr"/>
              <a:lstStyle/>
              <a:p>
                <a:pPr algn="ctr">
                  <a:defRPr/>
                </a:pPr>
                <a:r>
                  <a:rPr lang="en-US" cap="none" sz="1100" b="0" i="0" u="none" baseline="0">
                    <a:latin typeface="ＭＳ Ｐゴシック"/>
                    <a:ea typeface="ＭＳ Ｐゴシック"/>
                    <a:cs typeface="ＭＳ Ｐゴシック"/>
                  </a:rPr>
                  <a:t>Frequenncy Hz</a:t>
                </a:r>
              </a:p>
            </c:rich>
          </c:tx>
          <c:layout/>
          <c:overlay val="0"/>
          <c:spPr>
            <a:noFill/>
            <a:ln>
              <a:noFill/>
            </a:ln>
          </c:spPr>
        </c:title>
        <c:majorGridlines/>
        <c:minorGridlines/>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883447"/>
        <c:crossesAt val="1E-07"/>
        <c:crossBetween val="midCat"/>
        <c:dispUnits/>
      </c:valAx>
      <c:valAx>
        <c:axId val="19883447"/>
        <c:scaling>
          <c:logBase val="10"/>
          <c:orientation val="minMax"/>
          <c:min val="1E-06"/>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m or m/s or m/s</a:t>
                </a:r>
                <a:r>
                  <a:rPr lang="en-US" cap="none" sz="1100" b="0" i="0" u="none" baseline="30000">
                    <a:latin typeface="ＭＳ Ｐゴシック"/>
                    <a:ea typeface="ＭＳ Ｐゴシック"/>
                    <a:cs typeface="ＭＳ Ｐゴシック"/>
                  </a:rPr>
                  <a:t>2</a:t>
                </a:r>
              </a:p>
            </c:rich>
          </c:tx>
          <c:layout/>
          <c:overlay val="0"/>
          <c:spPr>
            <a:noFill/>
            <a:ln>
              <a:noFill/>
            </a:ln>
          </c:spPr>
        </c:title>
        <c:majorGridlines/>
        <c:minorGridlines/>
        <c:delete val="0"/>
        <c:numFmt formatCode="0.00000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491974"/>
        <c:crossesAt val="10"/>
        <c:crossBetween val="midCat"/>
        <c:dispUnits/>
      </c:valAx>
      <c:spPr>
        <a:solidFill>
          <a:srgbClr val="C0C0C0"/>
        </a:solidFill>
        <a:ln w="12700">
          <a:solidFill>
            <a:srgbClr val="808080"/>
          </a:solidFill>
        </a:ln>
      </c:spPr>
    </c:plotArea>
    <c:legend>
      <c:legendPos val="r"/>
      <c:layout>
        <c:manualLayout>
          <c:xMode val="edge"/>
          <c:yMode val="edge"/>
          <c:x val="0.73175"/>
          <c:y val="0.463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図３  筐体および圧縮機ﾍﾞｰｽ反力</a:t>
            </a:r>
          </a:p>
        </c:rich>
      </c:tx>
      <c:layout>
        <c:manualLayout>
          <c:xMode val="factor"/>
          <c:yMode val="factor"/>
          <c:x val="0.03975"/>
          <c:y val="0.90875"/>
        </c:manualLayout>
      </c:layout>
      <c:spPr>
        <a:noFill/>
        <a:ln>
          <a:noFill/>
        </a:ln>
      </c:spPr>
    </c:title>
    <c:plotArea>
      <c:layout>
        <c:manualLayout>
          <c:xMode val="edge"/>
          <c:yMode val="edge"/>
          <c:x val="0.07225"/>
          <c:y val="0"/>
          <c:w val="0.92775"/>
          <c:h val="0.8435"/>
        </c:manualLayout>
      </c:layout>
      <c:scatterChart>
        <c:scatterStyle val="smooth"/>
        <c:varyColors val="0"/>
        <c:ser>
          <c:idx val="0"/>
          <c:order val="0"/>
          <c:tx>
            <c:strRef>
              <c:f>'3自由度系計算'!$AS$22</c:f>
              <c:strCache>
                <c:ptCount val="1"/>
                <c:pt idx="0">
                  <c:v>Ｒ１</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'3自由度系計算'!$AR$23:$AR$123</c:f>
              <c:numCache/>
            </c:numRef>
          </c:xVal>
          <c:yVal>
            <c:numRef>
              <c:f>'3自由度系計算'!$AS$23:$AS$123</c:f>
              <c:numCache/>
            </c:numRef>
          </c:yVal>
          <c:smooth val="1"/>
        </c:ser>
        <c:ser>
          <c:idx val="1"/>
          <c:order val="1"/>
          <c:tx>
            <c:strRef>
              <c:f>'3自由度系計算'!$AT$22</c:f>
              <c:strCache>
                <c:ptCount val="1"/>
                <c:pt idx="0">
                  <c:v>Ｒ２</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'3自由度系計算'!$AR$23:$AR$123</c:f>
              <c:numCache/>
            </c:numRef>
          </c:xVal>
          <c:yVal>
            <c:numRef>
              <c:f>'3自由度系計算'!$AT$23:$AT$123</c:f>
              <c:numCache/>
            </c:numRef>
          </c:yVal>
          <c:smooth val="1"/>
        </c:ser>
        <c:ser>
          <c:idx val="2"/>
          <c:order val="2"/>
          <c:tx>
            <c:strRef>
              <c:f>'3自由度系計算'!$AP$22</c:f>
              <c:strCache>
                <c:ptCount val="1"/>
                <c:pt idx="0">
                  <c:v>Ｒ３</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'3自由度系計算'!$AR$23:$AR$123</c:f>
              <c:numCache/>
            </c:numRef>
          </c:xVal>
          <c:yVal>
            <c:numRef>
              <c:f>'3自由度系計算'!$AP$23:$AP$123</c:f>
              <c:numCache/>
            </c:numRef>
          </c:yVal>
          <c:smooth val="1"/>
        </c:ser>
        <c:axId val="44733296"/>
        <c:axId val="67055345"/>
      </c:scatterChart>
      <c:valAx>
        <c:axId val="44733296"/>
        <c:scaling>
          <c:logBase val="10"/>
          <c:orientation val="minMax"/>
          <c:min val="10"/>
        </c:scaling>
        <c:axPos val="b"/>
        <c:title>
          <c:tx>
            <c:rich>
              <a:bodyPr vert="horz" rot="0" anchor="ctr"/>
              <a:lstStyle/>
              <a:p>
                <a:pPr algn="ctr">
                  <a:defRPr/>
                </a:pPr>
                <a:r>
                  <a:rPr lang="en-US" cap="none" sz="1025" b="0" i="0" u="none" baseline="0">
                    <a:latin typeface="ＭＳ Ｐゴシック"/>
                    <a:ea typeface="ＭＳ Ｐゴシック"/>
                    <a:cs typeface="ＭＳ Ｐゴシック"/>
                  </a:rPr>
                  <a:t>Frequency Hz</a:t>
                </a:r>
              </a:p>
            </c:rich>
          </c:tx>
          <c:layout/>
          <c:overlay val="0"/>
          <c:spPr>
            <a:noFill/>
            <a:ln>
              <a:noFill/>
            </a:ln>
          </c:spPr>
        </c:title>
        <c:majorGridlines/>
        <c:minorGridlines/>
        <c:delete val="0"/>
        <c:numFmt formatCode="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7055345"/>
        <c:crossesAt val="1E-09"/>
        <c:crossBetween val="midCat"/>
        <c:dispUnits/>
      </c:valAx>
      <c:valAx>
        <c:axId val="67055345"/>
        <c:scaling>
          <c:logBase val="10"/>
          <c:orientation val="minMax"/>
        </c:scaling>
        <c:axPos val="l"/>
        <c:title>
          <c:tx>
            <c:rich>
              <a:bodyPr vert="horz" rot="-5400000" anchor="ctr"/>
              <a:lstStyle/>
              <a:p>
                <a:pPr algn="ctr">
                  <a:defRPr/>
                </a:pPr>
                <a:r>
                  <a:rPr lang="en-US" cap="none" sz="1175" b="0" i="0" u="none" baseline="0">
                    <a:latin typeface="ＭＳ Ｐゴシック"/>
                    <a:ea typeface="ＭＳ Ｐゴシック"/>
                    <a:cs typeface="ＭＳ Ｐゴシック"/>
                  </a:rPr>
                  <a:t>Reaction Force N</a:t>
                </a:r>
                <a:r>
                  <a:rPr lang="en-US" cap="none" sz="1025" b="0" i="0" u="none" baseline="0">
                    <a:latin typeface="ＭＳ Ｐゴシック"/>
                    <a:ea typeface="ＭＳ Ｐゴシック"/>
                    <a:cs typeface="ＭＳ Ｐゴシック"/>
                  </a:rPr>
                  <a:t> </a:t>
                </a:r>
              </a:p>
            </c:rich>
          </c:tx>
          <c:layout/>
          <c:overlay val="0"/>
          <c:spPr>
            <a:noFill/>
            <a:ln>
              <a:noFill/>
            </a:ln>
          </c:spPr>
        </c:title>
        <c:majorGridlines/>
        <c:min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44733296"/>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950" b="0" i="0" u="none" baseline="0">
                <a:latin typeface="ＭＳ Ｐゴシック"/>
                <a:ea typeface="ＭＳ Ｐゴシック"/>
                <a:cs typeface="ＭＳ Ｐゴシック"/>
              </a:defRPr>
            </a:pPr>
          </a:p>
        </c:txPr>
      </c:legendEntry>
      <c:legendEntry>
        <c:idx val="1"/>
        <c:txPr>
          <a:bodyPr vert="horz" rot="0"/>
          <a:lstStyle/>
          <a:p>
            <a:pPr>
              <a:defRPr lang="en-US" cap="none" sz="950" b="0" i="0" u="none" baseline="0">
                <a:latin typeface="ＭＳ Ｐゴシック"/>
                <a:ea typeface="ＭＳ Ｐゴシック"/>
                <a:cs typeface="ＭＳ Ｐゴシック"/>
              </a:defRPr>
            </a:pPr>
          </a:p>
        </c:txPr>
      </c:legendEntry>
      <c:legendEntry>
        <c:idx val="2"/>
        <c:txPr>
          <a:bodyPr vert="horz" rot="0"/>
          <a:lstStyle/>
          <a:p>
            <a:pPr>
              <a:defRPr lang="en-US" cap="none" sz="950" b="0" i="0" u="none" baseline="0">
                <a:latin typeface="ＭＳ Ｐゴシック"/>
                <a:ea typeface="ＭＳ Ｐゴシック"/>
                <a:cs typeface="ＭＳ Ｐゴシック"/>
              </a:defRPr>
            </a:pPr>
          </a:p>
        </c:txPr>
      </c:legendEntry>
      <c:layout>
        <c:manualLayout>
          <c:xMode val="edge"/>
          <c:yMode val="edge"/>
          <c:x val="0.72525"/>
          <c:y val="0.06425"/>
        </c:manualLayout>
      </c:layout>
      <c:overlay val="0"/>
    </c:legend>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23</xdr:row>
      <xdr:rowOff>133350</xdr:rowOff>
    </xdr:from>
    <xdr:to>
      <xdr:col>9</xdr:col>
      <xdr:colOff>866775</xdr:colOff>
      <xdr:row>39</xdr:row>
      <xdr:rowOff>38100</xdr:rowOff>
    </xdr:to>
    <xdr:graphicFrame>
      <xdr:nvGraphicFramePr>
        <xdr:cNvPr id="1" name="Chart 8"/>
        <xdr:cNvGraphicFramePr/>
      </xdr:nvGraphicFramePr>
      <xdr:xfrm>
        <a:off x="3762375" y="4562475"/>
        <a:ext cx="3495675" cy="2962275"/>
      </xdr:xfrm>
      <a:graphic>
        <a:graphicData uri="http://schemas.openxmlformats.org/drawingml/2006/chart">
          <c:chart xmlns:c="http://schemas.openxmlformats.org/drawingml/2006/chart" r:id="rId1"/>
        </a:graphicData>
      </a:graphic>
    </xdr:graphicFrame>
    <xdr:clientData/>
  </xdr:twoCellAnchor>
  <xdr:twoCellAnchor>
    <xdr:from>
      <xdr:col>6</xdr:col>
      <xdr:colOff>333375</xdr:colOff>
      <xdr:row>39</xdr:row>
      <xdr:rowOff>47625</xdr:rowOff>
    </xdr:from>
    <xdr:to>
      <xdr:col>9</xdr:col>
      <xdr:colOff>847725</xdr:colOff>
      <xdr:row>54</xdr:row>
      <xdr:rowOff>95250</xdr:rowOff>
    </xdr:to>
    <xdr:graphicFrame>
      <xdr:nvGraphicFramePr>
        <xdr:cNvPr id="2" name="Chart 9"/>
        <xdr:cNvGraphicFramePr/>
      </xdr:nvGraphicFramePr>
      <xdr:xfrm>
        <a:off x="3790950" y="7534275"/>
        <a:ext cx="3448050" cy="2905125"/>
      </xdr:xfrm>
      <a:graphic>
        <a:graphicData uri="http://schemas.openxmlformats.org/drawingml/2006/chart">
          <c:chart xmlns:c="http://schemas.openxmlformats.org/drawingml/2006/chart" r:id="rId2"/>
        </a:graphicData>
      </a:graphic>
    </xdr:graphicFrame>
    <xdr:clientData/>
  </xdr:twoCellAnchor>
  <xdr:twoCellAnchor>
    <xdr:from>
      <xdr:col>3</xdr:col>
      <xdr:colOff>447675</xdr:colOff>
      <xdr:row>45</xdr:row>
      <xdr:rowOff>76200</xdr:rowOff>
    </xdr:from>
    <xdr:to>
      <xdr:col>4</xdr:col>
      <xdr:colOff>542925</xdr:colOff>
      <xdr:row>46</xdr:row>
      <xdr:rowOff>66675</xdr:rowOff>
    </xdr:to>
    <xdr:sp macro="[0]!三自由度振動">
      <xdr:nvSpPr>
        <xdr:cNvPr id="3" name="TextBox 11"/>
        <xdr:cNvSpPr txBox="1">
          <a:spLocks noChangeArrowheads="1"/>
        </xdr:cNvSpPr>
      </xdr:nvSpPr>
      <xdr:spPr>
        <a:xfrm>
          <a:off x="2171700" y="8705850"/>
          <a:ext cx="685800" cy="18097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計算実行</a:t>
          </a:r>
        </a:p>
      </xdr:txBody>
    </xdr:sp>
    <xdr:clientData/>
  </xdr:twoCellAnchor>
  <xdr:twoCellAnchor>
    <xdr:from>
      <xdr:col>4</xdr:col>
      <xdr:colOff>295275</xdr:colOff>
      <xdr:row>60</xdr:row>
      <xdr:rowOff>19050</xdr:rowOff>
    </xdr:from>
    <xdr:to>
      <xdr:col>5</xdr:col>
      <xdr:colOff>266700</xdr:colOff>
      <xdr:row>60</xdr:row>
      <xdr:rowOff>152400</xdr:rowOff>
    </xdr:to>
    <xdr:sp macro="[0]!三質点振動">
      <xdr:nvSpPr>
        <xdr:cNvPr id="4" name="TextBox 12"/>
        <xdr:cNvSpPr txBox="1">
          <a:spLocks noChangeArrowheads="1"/>
        </xdr:cNvSpPr>
      </xdr:nvSpPr>
      <xdr:spPr>
        <a:xfrm>
          <a:off x="2609850" y="11430000"/>
          <a:ext cx="590550" cy="1333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計算実行</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EXCEL&#25216;&#12476;&#12511;\&#12399;&#12426;&#12362;&#12424;&#12403;&#26495;&#12398;&#22266;&#26377;&#25391;&#21205;&#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固有振動１"/>
      <sheetName val="固有振動２"/>
      <sheetName val="Sheet1"/>
      <sheetName val="Sheet2"/>
      <sheetName val="Sheet3"/>
    </sheetNames>
    <sheetDataSet>
      <sheetData sheetId="0">
        <row r="25">
          <cell r="H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AT123"/>
  <sheetViews>
    <sheetView tabSelected="1" workbookViewId="0" topLeftCell="A13">
      <selection activeCell="E28" sqref="E28"/>
    </sheetView>
  </sheetViews>
  <sheetFormatPr defaultColWidth="9.00390625" defaultRowHeight="13.5"/>
  <cols>
    <col min="1" max="1" width="7.25390625" style="1" customWidth="1"/>
    <col min="2" max="2" width="7.75390625" style="1" customWidth="1"/>
    <col min="3" max="3" width="7.625" style="1" customWidth="1"/>
    <col min="4" max="4" width="7.75390625" style="1" customWidth="1"/>
    <col min="5" max="5" width="8.125" style="1" customWidth="1"/>
    <col min="6" max="6" width="6.875" style="1" customWidth="1"/>
    <col min="7" max="7" width="6.50390625" style="1" customWidth="1"/>
    <col min="8" max="8" width="13.625" style="1" customWidth="1"/>
    <col min="9" max="9" width="18.375" style="1" customWidth="1"/>
    <col min="10" max="10" width="11.625" style="1" customWidth="1"/>
    <col min="11" max="11" width="6.25390625" style="1" customWidth="1"/>
    <col min="12" max="12" width="4.625" style="1" customWidth="1"/>
    <col min="13" max="38" width="2.625" style="1" customWidth="1"/>
    <col min="39" max="40" width="5.00390625" style="1" customWidth="1"/>
    <col min="41" max="41" width="5.75390625" style="1" customWidth="1"/>
    <col min="42" max="42" width="9.00390625" style="1" customWidth="1"/>
    <col min="43" max="43" width="2.00390625" style="1" customWidth="1"/>
    <col min="44" max="16384" width="9.00390625" style="1" customWidth="1"/>
  </cols>
  <sheetData>
    <row r="1" spans="1:12" ht="18.75" customHeight="1">
      <c r="A1" s="48" t="s">
        <v>110</v>
      </c>
      <c r="B1" s="48"/>
      <c r="C1" s="48"/>
      <c r="D1" s="48"/>
      <c r="E1" s="48"/>
      <c r="F1" s="48"/>
      <c r="G1" s="48"/>
      <c r="H1" s="48"/>
      <c r="I1" s="48"/>
      <c r="J1" s="48"/>
      <c r="L1" s="2" t="s">
        <v>2</v>
      </c>
    </row>
    <row r="2" spans="1:12" ht="15" customHeight="1">
      <c r="A2" s="3" t="s">
        <v>3</v>
      </c>
      <c r="B2" s="4"/>
      <c r="C2" s="4"/>
      <c r="D2" s="4"/>
      <c r="E2" s="4"/>
      <c r="F2" s="4"/>
      <c r="G2" s="4"/>
      <c r="H2" s="4"/>
      <c r="I2" s="4"/>
      <c r="J2" s="4"/>
      <c r="K2" s="1" t="s">
        <v>4</v>
      </c>
      <c r="L2" s="2"/>
    </row>
    <row r="3" spans="1:12" ht="15" customHeight="1">
      <c r="A3" s="3" t="s">
        <v>111</v>
      </c>
      <c r="B3" s="4"/>
      <c r="C3" s="4"/>
      <c r="D3" s="4"/>
      <c r="E3" s="4"/>
      <c r="F3" s="4"/>
      <c r="G3" s="4"/>
      <c r="H3" s="4"/>
      <c r="I3" s="4"/>
      <c r="J3" s="4"/>
      <c r="L3" s="2"/>
    </row>
    <row r="4" spans="1:12" ht="15" customHeight="1">
      <c r="A4" s="3" t="s">
        <v>112</v>
      </c>
      <c r="B4" s="4"/>
      <c r="C4" s="4"/>
      <c r="D4" s="4"/>
      <c r="E4" s="4"/>
      <c r="F4" s="4"/>
      <c r="G4" s="4"/>
      <c r="H4" s="4"/>
      <c r="I4" s="4"/>
      <c r="J4" s="4"/>
      <c r="L4" s="2"/>
    </row>
    <row r="5" spans="1:12" ht="15" customHeight="1">
      <c r="A5" s="3" t="s">
        <v>5</v>
      </c>
      <c r="B5" s="4"/>
      <c r="C5" s="4"/>
      <c r="D5" s="4"/>
      <c r="E5" s="4"/>
      <c r="F5" s="4"/>
      <c r="G5" s="4"/>
      <c r="H5" s="4"/>
      <c r="I5" s="4"/>
      <c r="J5" s="4"/>
      <c r="L5" s="2"/>
    </row>
    <row r="6" spans="1:12" ht="15" customHeight="1">
      <c r="A6" s="3" t="s">
        <v>113</v>
      </c>
      <c r="B6" s="4"/>
      <c r="C6" s="4"/>
      <c r="D6" s="4"/>
      <c r="E6" s="4"/>
      <c r="F6" s="4"/>
      <c r="G6" s="4"/>
      <c r="H6" s="4"/>
      <c r="I6" s="4"/>
      <c r="J6" s="4"/>
      <c r="L6" s="2"/>
    </row>
    <row r="7" spans="1:12" ht="15" customHeight="1">
      <c r="A7" s="3" t="s">
        <v>7</v>
      </c>
      <c r="B7" s="4"/>
      <c r="C7" s="4"/>
      <c r="D7" s="4"/>
      <c r="E7" s="4"/>
      <c r="F7" s="4"/>
      <c r="G7" s="4"/>
      <c r="H7" s="4"/>
      <c r="I7" s="4"/>
      <c r="J7" s="4"/>
      <c r="K7" s="1" t="s">
        <v>6</v>
      </c>
      <c r="L7" s="2"/>
    </row>
    <row r="8" spans="1:12" ht="15" customHeight="1">
      <c r="A8" s="3" t="s">
        <v>114</v>
      </c>
      <c r="B8" s="4"/>
      <c r="C8" s="4"/>
      <c r="D8" s="4"/>
      <c r="E8" s="4"/>
      <c r="F8" s="4"/>
      <c r="G8" s="4"/>
      <c r="H8" s="4"/>
      <c r="I8" s="4"/>
      <c r="J8" s="4"/>
      <c r="L8" s="2"/>
    </row>
    <row r="9" spans="1:12" ht="15" customHeight="1">
      <c r="A9" s="46" t="s">
        <v>115</v>
      </c>
      <c r="C9" s="4"/>
      <c r="D9" s="4"/>
      <c r="E9" s="4"/>
      <c r="F9" s="4"/>
      <c r="G9" s="4"/>
      <c r="H9" s="4"/>
      <c r="I9" s="4"/>
      <c r="J9" s="4"/>
      <c r="L9" s="2"/>
    </row>
    <row r="10" spans="1:12" ht="15" customHeight="1">
      <c r="A10" s="1" t="s">
        <v>9</v>
      </c>
      <c r="G10" s="4"/>
      <c r="H10" s="4"/>
      <c r="I10" s="4"/>
      <c r="J10" s="4"/>
      <c r="K10" s="1" t="s">
        <v>8</v>
      </c>
      <c r="L10" s="2"/>
    </row>
    <row r="11" spans="1:10" ht="15" customHeight="1">
      <c r="A11" s="1" t="s">
        <v>81</v>
      </c>
      <c r="H11" s="1" t="s">
        <v>10</v>
      </c>
      <c r="I11" s="4"/>
      <c r="J11" s="4"/>
    </row>
    <row r="12" spans="1:10" ht="15" customHeight="1">
      <c r="A12" s="1" t="s">
        <v>82</v>
      </c>
      <c r="H12" s="1" t="s">
        <v>11</v>
      </c>
      <c r="I12" s="4"/>
      <c r="J12" s="4"/>
    </row>
    <row r="13" spans="1:28" ht="15" customHeight="1">
      <c r="A13" s="1" t="s">
        <v>83</v>
      </c>
      <c r="I13" s="4"/>
      <c r="J13" s="4"/>
      <c r="L13" s="2"/>
      <c r="AB13" s="1" t="s">
        <v>12</v>
      </c>
    </row>
    <row r="14" spans="1:12" ht="15" customHeight="1">
      <c r="A14" s="1" t="s">
        <v>84</v>
      </c>
      <c r="H14" s="1" t="s">
        <v>13</v>
      </c>
      <c r="I14" s="4"/>
      <c r="J14" s="4"/>
      <c r="L14" s="2"/>
    </row>
    <row r="15" spans="1:12" ht="15" customHeight="1">
      <c r="A15" s="1" t="s">
        <v>85</v>
      </c>
      <c r="H15" s="1" t="s">
        <v>15</v>
      </c>
      <c r="I15" s="4"/>
      <c r="J15" s="4"/>
      <c r="K15" s="1" t="s">
        <v>14</v>
      </c>
      <c r="L15" s="2"/>
    </row>
    <row r="16" spans="1:42" ht="15" customHeight="1">
      <c r="A16" s="1" t="s">
        <v>86</v>
      </c>
      <c r="H16" s="1" t="s">
        <v>13</v>
      </c>
      <c r="AP16" s="5" t="s">
        <v>16</v>
      </c>
    </row>
    <row r="17" spans="1:42" ht="15" customHeight="1">
      <c r="A17" s="1" t="s">
        <v>18</v>
      </c>
      <c r="AP17" s="5" t="s">
        <v>17</v>
      </c>
    </row>
    <row r="18" ht="15" customHeight="1">
      <c r="AP18" s="5" t="s">
        <v>19</v>
      </c>
    </row>
    <row r="19" ht="15" customHeight="1">
      <c r="A19" s="1" t="s">
        <v>20</v>
      </c>
    </row>
    <row r="20" ht="15" customHeight="1"/>
    <row r="21" spans="11:14" ht="15" customHeight="1">
      <c r="K21" s="1" t="s">
        <v>21</v>
      </c>
      <c r="N21" s="1">
        <f>EXP((LN(FH)-LN(FL))/100)</f>
        <v>1.0398955028272279</v>
      </c>
    </row>
    <row r="22" spans="11:46" ht="15" customHeight="1">
      <c r="K22" s="1" t="s">
        <v>22</v>
      </c>
      <c r="L22" s="1" t="s">
        <v>23</v>
      </c>
      <c r="M22" s="6" t="s">
        <v>24</v>
      </c>
      <c r="N22" s="7" t="s">
        <v>25</v>
      </c>
      <c r="O22" s="7" t="s">
        <v>26</v>
      </c>
      <c r="P22" s="7" t="s">
        <v>27</v>
      </c>
      <c r="Q22" s="7" t="s">
        <v>28</v>
      </c>
      <c r="R22" s="7" t="s">
        <v>29</v>
      </c>
      <c r="S22" s="7" t="s">
        <v>0</v>
      </c>
      <c r="T22" s="7" t="s">
        <v>30</v>
      </c>
      <c r="U22" s="7" t="s">
        <v>31</v>
      </c>
      <c r="V22" s="7" t="s">
        <v>32</v>
      </c>
      <c r="W22" s="7" t="s">
        <v>33</v>
      </c>
      <c r="X22" s="8" t="s">
        <v>34</v>
      </c>
      <c r="Y22" s="6" t="s">
        <v>35</v>
      </c>
      <c r="Z22" s="8" t="s">
        <v>36</v>
      </c>
      <c r="AA22" s="6" t="s">
        <v>37</v>
      </c>
      <c r="AB22" s="7" t="s">
        <v>38</v>
      </c>
      <c r="AC22" s="7" t="s">
        <v>1</v>
      </c>
      <c r="AD22" s="7" t="s">
        <v>39</v>
      </c>
      <c r="AE22" s="7" t="s">
        <v>40</v>
      </c>
      <c r="AF22" s="7" t="s">
        <v>41</v>
      </c>
      <c r="AG22" s="7" t="s">
        <v>42</v>
      </c>
      <c r="AH22" s="7" t="s">
        <v>43</v>
      </c>
      <c r="AI22" s="7" t="s">
        <v>44</v>
      </c>
      <c r="AJ22" s="7" t="s">
        <v>45</v>
      </c>
      <c r="AK22" s="7" t="s">
        <v>46</v>
      </c>
      <c r="AL22" s="8" t="s">
        <v>47</v>
      </c>
      <c r="AM22" s="9" t="s">
        <v>48</v>
      </c>
      <c r="AN22" s="10" t="s">
        <v>49</v>
      </c>
      <c r="AO22" s="11" t="s">
        <v>50</v>
      </c>
      <c r="AP22" s="12" t="s">
        <v>51</v>
      </c>
      <c r="AR22" s="1" t="s">
        <v>22</v>
      </c>
      <c r="AS22" s="12" t="s">
        <v>52</v>
      </c>
      <c r="AT22" s="1" t="s">
        <v>53</v>
      </c>
    </row>
    <row r="23" spans="11:46" ht="15" customHeight="1">
      <c r="K23" s="13">
        <f>FL</f>
        <v>10</v>
      </c>
      <c r="L23" s="1">
        <f aca="true" t="shared" si="0" ref="L23:L54">6.283*K23</f>
        <v>62.830000000000005</v>
      </c>
      <c r="M23" s="1">
        <f>SPR1+SPR0+SPR5-MAS1*L23^2</f>
        <v>101062.3911</v>
      </c>
      <c r="N23" s="1">
        <f>(DAM1+DAM0+DAM5)*L23</f>
        <v>488.13576133367616</v>
      </c>
      <c r="O23" s="1">
        <f aca="true" t="shared" si="1" ref="O23:O54">-SPR1</f>
        <v>-5000</v>
      </c>
      <c r="P23" s="1">
        <f aca="true" t="shared" si="2" ref="P23:P54">-DAM1*L23</f>
        <v>-88.85503812390158</v>
      </c>
      <c r="Q23" s="1">
        <f>-SPR5</f>
        <v>-10</v>
      </c>
      <c r="R23" s="1">
        <f>-DAM5*L23</f>
        <v>-1.9089124330160032</v>
      </c>
      <c r="S23" s="1">
        <f aca="true" t="shared" si="3" ref="S23:S54">SPR1+SPR2+SPR4-MAS2*L23^2</f>
        <v>13036.19555</v>
      </c>
      <c r="T23" s="1">
        <f aca="true" t="shared" si="4" ref="T23:T54">(DAM1+DAM2+DAM4)*L23</f>
        <v>180.5199192683294</v>
      </c>
      <c r="U23" s="1">
        <f aca="true" t="shared" si="5" ref="U23:U54">-SPR2</f>
        <v>-10000</v>
      </c>
      <c r="V23" s="1">
        <f aca="true" t="shared" si="6" ref="V23:V54">-DAM2*L23</f>
        <v>-88.85503812390158</v>
      </c>
      <c r="W23" s="1">
        <f>SPR2+SPR3+SPR5-MAS3*L23^2</f>
        <v>8835.71733</v>
      </c>
      <c r="X23" s="1">
        <f>(DAM2+DAM3+DAM5)*L23</f>
        <v>92.94044560170863</v>
      </c>
      <c r="Y23" s="1">
        <f aca="true" t="shared" si="7" ref="Y23:Y54">S23*AG23-T23*AH23+U23*AI23-V23*AJ23+O23*AC23-P23*AD23</f>
        <v>1311408577412.6155</v>
      </c>
      <c r="Z23" s="1">
        <f aca="true" t="shared" si="8" ref="Z23:Z54">S23*AH23+T23*AG23+U23*AJ23+V23*AI23+O23*AD23+P23*AC23</f>
        <v>101060743775.64526</v>
      </c>
      <c r="AA23" s="1">
        <f aca="true" t="shared" si="9" ref="AA23:AA54">S23*W23-T23*X23-U23^2+V23^2</f>
        <v>15175256.554467091</v>
      </c>
      <c r="AB23" s="1">
        <f aca="true" t="shared" si="10" ref="AB23:AB54">S23*X23+T23*W23-2*U23*V23</f>
        <v>1029512.0399793587</v>
      </c>
      <c r="AC23" s="1">
        <f aca="true" t="shared" si="11" ref="AC23:AC54">-O23*W23+P23*X23+Q23*U23-R23*V23</f>
        <v>44270158.80667579</v>
      </c>
      <c r="AD23" s="1">
        <f aca="true" t="shared" si="12" ref="AD23:AD54">-O23*X23-P23*W23+Q23*V23+R23*U23</f>
        <v>1269777.90292911</v>
      </c>
      <c r="AE23" s="1">
        <f aca="true" t="shared" si="13" ref="AE23:AE54">O23*U23-P23*V23-Q23*S23+R23*T23</f>
        <v>50122122.140981704</v>
      </c>
      <c r="AF23" s="1">
        <f aca="true" t="shared" si="14" ref="AF23:AF54">O23*V23+P23*U23-Q23*T23-R23*S23</f>
        <v>1359515.72681583</v>
      </c>
      <c r="AG23" s="1">
        <f aca="true" t="shared" si="15" ref="AG23:AG54">M23*W23-N23*X23-Q23^2+R23^2</f>
        <v>892913256.5422819</v>
      </c>
      <c r="AH23" s="1">
        <f aca="true" t="shared" si="16" ref="AH23:AH54">N23*W23+M23*X23-2*Q23*R23</f>
        <v>13705775.089968199</v>
      </c>
      <c r="AI23" s="1">
        <f aca="true" t="shared" si="17" ref="AI23:AI54">-M23*U23+N23*V23+O23*Q23-P23*R23</f>
        <v>1010630368.0618299</v>
      </c>
      <c r="AJ23" s="1">
        <f aca="true" t="shared" si="18" ref="AJ23:AJ54">-M23*V23-N23*U23+O23*R23+P23*Q23</f>
        <v>13871693.339966232</v>
      </c>
      <c r="AK23" s="1">
        <f aca="true" t="shared" si="19" ref="AK23:AK54">M23*S23-N23*T23-O23^2+P23^2</f>
        <v>1292388870.1197517</v>
      </c>
      <c r="AL23" s="1">
        <f aca="true" t="shared" si="20" ref="AL23:AL54">M23*T23+N23*S23-2*O23*P23</f>
        <v>23718657.54089125</v>
      </c>
      <c r="AM23" s="14">
        <f aca="true" t="shared" si="21" ref="AM23:AM54">SQRT((Y23*(FOR1*AA23+FOR2*AC23+FOR3*AE23)+Z23*(FOR1*AB23+FOR2*AD23+FOR3*AF23))^2+(Y23*(FOR1*AB23+FOR2*AD23+FOR3*AF23)-Z23*(FOR1*AA23+FOR2*AC23+FOR3*AE23))^2)/(Y23^2+Z23^2)*L23^KEI</f>
        <v>0.13292295842755047</v>
      </c>
      <c r="AN23" s="15">
        <f aca="true" t="shared" si="22" ref="AN23:AN54">SQRT((Y23*(FOR1*AC23+FOR2*AG23+FOR3*AI23)+Z23*(FOR1*AD23+FOR2*AH23+FOR3*AJ23))^2+(Y23*(FOR1*AD23+FOR2*AH23+FOR3*AJ23)-Z23*(FOR1*AC23+FOR2*AG23+FOR3*AI23))^2)/(Y23^2+Z23^2)*L23^KEI</f>
        <v>2.6802220433311104</v>
      </c>
      <c r="AO23" s="1">
        <f aca="true" t="shared" si="23" ref="AO23:AO54">SQRT((Y23*(FOR1*AE23+FOR2*AI23+FOR3*AK23)+Z23*(FOR1*AF23+FOR2*AJ23+FOR3*AL23))^2+(Y23*(FOR1*AF23+FOR2*AJ23+FOR3*AL23)-Z23*(FOR1*AE23+FOR2*AI23+FOR3*AK23))^2)/(Y23^2+Z23^2)*L23^KEI</f>
        <v>3.0334972016978856</v>
      </c>
      <c r="AP23" s="1">
        <f>AO23*SQRT(SPR3*SPR3+L23*L23*DAM3*DAM3)/L23^KEI</f>
        <v>0.007864295346976679</v>
      </c>
      <c r="AR23" s="13">
        <f>FL</f>
        <v>10</v>
      </c>
      <c r="AS23" s="1">
        <f>AM23*SQRT(SPR0*SPR0+L23*L23*DAM0*DAM0)/L23^KEI</f>
        <v>3.367203065103918</v>
      </c>
      <c r="AT23" s="1">
        <f>AN23*SQRT(SPR4*SPR4+L23*L23*DAM4*DAM4)/L23^KEI</f>
        <v>0.007052413259336999</v>
      </c>
    </row>
    <row r="24" spans="1:46" ht="15" customHeight="1">
      <c r="A24" s="1" t="s">
        <v>54</v>
      </c>
      <c r="K24" s="13">
        <f aca="true" t="shared" si="24" ref="K24:K55">K23*KKK</f>
        <v>10.39895502827228</v>
      </c>
      <c r="L24" s="1">
        <f t="shared" si="0"/>
        <v>65.33663444263473</v>
      </c>
      <c r="M24" s="1">
        <f aca="true" t="shared" si="25" ref="M24:M55">SPR1+SPR0-MAS1*L24^2</f>
        <v>100731.12419970952</v>
      </c>
      <c r="N24" s="1">
        <f aca="true" t="shared" si="26" ref="N24:N55">(DAM1+DAM0)*L24</f>
        <v>505.62511352565053</v>
      </c>
      <c r="O24" s="1">
        <f t="shared" si="1"/>
        <v>-5000</v>
      </c>
      <c r="P24" s="1">
        <f t="shared" si="2"/>
        <v>-92.39995454858713</v>
      </c>
      <c r="Q24" s="1">
        <v>0</v>
      </c>
      <c r="R24" s="1">
        <v>0</v>
      </c>
      <c r="S24" s="1">
        <f t="shared" si="3"/>
        <v>12875.562099854758</v>
      </c>
      <c r="T24" s="1">
        <f t="shared" si="4"/>
        <v>187.72185221786998</v>
      </c>
      <c r="U24" s="1">
        <f t="shared" si="5"/>
        <v>-10000</v>
      </c>
      <c r="V24" s="1">
        <f t="shared" si="6"/>
        <v>-92.39995454858713</v>
      </c>
      <c r="W24" s="1">
        <f aca="true" t="shared" si="27" ref="W24:W55">SPR2+SPR3-MAS3*L24^2</f>
        <v>8729.337259912854</v>
      </c>
      <c r="X24" s="1">
        <f aca="true" t="shared" si="28" ref="X24:X55">(DAM2+DAM3)*L24</f>
        <v>94.66328195759108</v>
      </c>
      <c r="Y24" s="1">
        <f t="shared" si="7"/>
        <v>1029062883368.4666</v>
      </c>
      <c r="Z24" s="1">
        <f t="shared" si="8"/>
        <v>97522156296.56567</v>
      </c>
      <c r="AA24" s="1">
        <f t="shared" si="9"/>
        <v>12385891.365558418</v>
      </c>
      <c r="AB24" s="1">
        <f t="shared" si="10"/>
        <v>1009531.2335145883</v>
      </c>
      <c r="AC24" s="1">
        <f t="shared" si="11"/>
        <v>43637939.41661397</v>
      </c>
      <c r="AD24" s="1">
        <f t="shared" si="12"/>
        <v>1279906.7758431912</v>
      </c>
      <c r="AE24" s="1">
        <f t="shared" si="13"/>
        <v>49991462.24839942</v>
      </c>
      <c r="AF24" s="1">
        <f t="shared" si="14"/>
        <v>1385999.318228807</v>
      </c>
      <c r="AG24" s="1">
        <f t="shared" si="15"/>
        <v>879268091.5767472</v>
      </c>
      <c r="AH24" s="1">
        <f t="shared" si="16"/>
        <v>13949310.955069356</v>
      </c>
      <c r="AI24" s="1">
        <f t="shared" si="17"/>
        <v>1007264522.2595868</v>
      </c>
      <c r="AJ24" s="1">
        <f t="shared" si="18"/>
        <v>14363802.432937752</v>
      </c>
      <c r="AK24" s="1">
        <f t="shared" si="19"/>
        <v>1271883465.8903039</v>
      </c>
      <c r="AL24" s="1">
        <f t="shared" si="20"/>
        <v>24495641.21371753</v>
      </c>
      <c r="AM24" s="14">
        <f t="shared" si="21"/>
        <v>0.18029391818179966</v>
      </c>
      <c r="AN24" s="15">
        <f t="shared" si="22"/>
        <v>3.6316674989165523</v>
      </c>
      <c r="AO24" s="1">
        <f t="shared" si="23"/>
        <v>4.160234494144878</v>
      </c>
      <c r="AP24" s="1">
        <f aca="true" t="shared" si="29" ref="AP24:AP87">AO24*SQRT(SPR3*SPR3+L24*L24*DAM3*DAM3)/L24^KEI</f>
        <v>0.0099920004107638</v>
      </c>
      <c r="AR24" s="13">
        <f aca="true" t="shared" si="30" ref="AR24:AR55">AR23*KKK</f>
        <v>10.39895502827228</v>
      </c>
      <c r="AS24" s="1">
        <f aca="true" t="shared" si="31" ref="AS24:AS87">AM24*SQRT(SPR0*SPR0+L24*L24*DAM0*DAM0)/L24^KEI</f>
        <v>4.223488007490136</v>
      </c>
      <c r="AT24" s="1">
        <f aca="true" t="shared" si="32" ref="AT24:AT87">AN24*SQRT(SPR4*SPR4+L24*L24*DAM4*DAM4)/L24^KEI</f>
        <v>0.008863045324805688</v>
      </c>
    </row>
    <row r="25" spans="11:46" ht="15" customHeight="1">
      <c r="K25" s="13">
        <f t="shared" si="24"/>
        <v>10.813826568002932</v>
      </c>
      <c r="L25" s="1">
        <f t="shared" si="0"/>
        <v>67.94327232676243</v>
      </c>
      <c r="M25" s="1">
        <f t="shared" si="25"/>
        <v>100383.7117455314</v>
      </c>
      <c r="N25" s="1">
        <f t="shared" si="26"/>
        <v>525.7972816718305</v>
      </c>
      <c r="O25" s="1">
        <f t="shared" si="1"/>
        <v>-5000</v>
      </c>
      <c r="P25" s="1">
        <f t="shared" si="2"/>
        <v>-96.08629719651603</v>
      </c>
      <c r="Q25" s="1">
        <v>0</v>
      </c>
      <c r="R25" s="1">
        <v>0</v>
      </c>
      <c r="S25" s="1">
        <f t="shared" si="3"/>
        <v>12701.8558727657</v>
      </c>
      <c r="T25" s="1">
        <f t="shared" si="4"/>
        <v>195.21110990376047</v>
      </c>
      <c r="U25" s="1">
        <f t="shared" si="5"/>
        <v>-10000</v>
      </c>
      <c r="V25" s="1">
        <f t="shared" si="6"/>
        <v>-96.08629719651603</v>
      </c>
      <c r="W25" s="1">
        <f t="shared" si="27"/>
        <v>8625.11352365942</v>
      </c>
      <c r="X25" s="1">
        <f t="shared" si="28"/>
        <v>98.43992119056485</v>
      </c>
      <c r="Y25" s="1">
        <f t="shared" si="7"/>
        <v>742173086690.6555</v>
      </c>
      <c r="Z25" s="1">
        <f t="shared" si="8"/>
        <v>95895703397.6468</v>
      </c>
      <c r="AA25" s="1">
        <f t="shared" si="9"/>
        <v>9544964.87399876</v>
      </c>
      <c r="AB25" s="1">
        <f t="shared" si="10"/>
        <v>1012361.731158138</v>
      </c>
      <c r="AC25" s="1">
        <f t="shared" si="11"/>
        <v>43116108.89077358</v>
      </c>
      <c r="AD25" s="1">
        <f t="shared" si="12"/>
        <v>1320954.827340853</v>
      </c>
      <c r="AE25" s="1">
        <f t="shared" si="13"/>
        <v>49990767.42349106</v>
      </c>
      <c r="AF25" s="1">
        <f t="shared" si="14"/>
        <v>1441294.4579477406</v>
      </c>
      <c r="AG25" s="1">
        <f t="shared" si="15"/>
        <v>865769150.2885418</v>
      </c>
      <c r="AH25" s="1">
        <f t="shared" si="16"/>
        <v>14416825.917897556</v>
      </c>
      <c r="AI25" s="1">
        <f t="shared" si="17"/>
        <v>1003786595.5414422</v>
      </c>
      <c r="AJ25" s="1">
        <f t="shared" si="18"/>
        <v>14903471.977188833</v>
      </c>
      <c r="AK25" s="1">
        <f t="shared" si="19"/>
        <v>1249966029.6705666</v>
      </c>
      <c r="AL25" s="1">
        <f t="shared" si="20"/>
        <v>25313754.10422676</v>
      </c>
      <c r="AM25" s="14">
        <f t="shared" si="21"/>
        <v>0.2660943471636857</v>
      </c>
      <c r="AN25" s="15">
        <f t="shared" si="22"/>
        <v>5.341394726374675</v>
      </c>
      <c r="AO25" s="1">
        <f t="shared" si="23"/>
        <v>6.1927224629032365</v>
      </c>
      <c r="AP25" s="1">
        <f t="shared" si="29"/>
        <v>0.013781494237436815</v>
      </c>
      <c r="AR25" s="13">
        <f t="shared" si="30"/>
        <v>10.813826568002932</v>
      </c>
      <c r="AS25" s="1">
        <f t="shared" si="31"/>
        <v>5.764302167031703</v>
      </c>
      <c r="AT25" s="1">
        <f t="shared" si="32"/>
        <v>0.012093105523572782</v>
      </c>
    </row>
    <row r="26" spans="11:46" ht="15" customHeight="1">
      <c r="K26" s="13">
        <f t="shared" si="24"/>
        <v>11.245249616419846</v>
      </c>
      <c r="L26" s="1">
        <f t="shared" si="0"/>
        <v>70.6539033399659</v>
      </c>
      <c r="M26" s="1">
        <f t="shared" si="25"/>
        <v>100008.02594282676</v>
      </c>
      <c r="N26" s="1">
        <f t="shared" si="26"/>
        <v>546.7742286093179</v>
      </c>
      <c r="O26" s="1">
        <f t="shared" si="1"/>
        <v>-5000</v>
      </c>
      <c r="P26" s="1">
        <f t="shared" si="2"/>
        <v>-99.9197083379775</v>
      </c>
      <c r="Q26" s="1">
        <v>0</v>
      </c>
      <c r="R26" s="1">
        <v>0</v>
      </c>
      <c r="S26" s="1">
        <f t="shared" si="3"/>
        <v>12514.012971413378</v>
      </c>
      <c r="T26" s="1">
        <f t="shared" si="4"/>
        <v>202.99915529083225</v>
      </c>
      <c r="U26" s="1">
        <f t="shared" si="5"/>
        <v>-10000</v>
      </c>
      <c r="V26" s="1">
        <f t="shared" si="6"/>
        <v>-99.9197083379775</v>
      </c>
      <c r="W26" s="1">
        <f t="shared" si="27"/>
        <v>8512.407782848028</v>
      </c>
      <c r="X26" s="1">
        <f t="shared" si="28"/>
        <v>102.36723134473512</v>
      </c>
      <c r="Y26" s="1">
        <f t="shared" si="7"/>
        <v>438235252324.6666</v>
      </c>
      <c r="Z26" s="1">
        <f t="shared" si="8"/>
        <v>93570068286.78233</v>
      </c>
      <c r="AA26" s="1">
        <f t="shared" si="9"/>
        <v>6513584.899142306</v>
      </c>
      <c r="AB26" s="1">
        <f t="shared" si="10"/>
        <v>1010642.2835453951</v>
      </c>
      <c r="AC26" s="1">
        <f t="shared" si="11"/>
        <v>42551810.4103408</v>
      </c>
      <c r="AD26" s="1">
        <f t="shared" si="12"/>
        <v>1362393.4596397802</v>
      </c>
      <c r="AE26" s="1">
        <f t="shared" si="13"/>
        <v>49990016.05188566</v>
      </c>
      <c r="AF26" s="1">
        <f t="shared" si="14"/>
        <v>1498795.6250696625</v>
      </c>
      <c r="AG26" s="1">
        <f t="shared" si="15"/>
        <v>851253126.6190325</v>
      </c>
      <c r="AH26" s="1">
        <f t="shared" si="16"/>
        <v>14891909.927094303</v>
      </c>
      <c r="AI26" s="1">
        <f t="shared" si="17"/>
        <v>1000025625.9068183</v>
      </c>
      <c r="AJ26" s="1">
        <f t="shared" si="18"/>
        <v>15460515.069757316</v>
      </c>
      <c r="AK26" s="1">
        <f t="shared" si="19"/>
        <v>1226400723.1355517</v>
      </c>
      <c r="AL26" s="1">
        <f t="shared" si="20"/>
        <v>26144687.494569242</v>
      </c>
      <c r="AM26" s="14">
        <f t="shared" si="21"/>
        <v>0.47426934192247444</v>
      </c>
      <c r="AN26" s="15">
        <f t="shared" si="22"/>
        <v>9.48439626091209</v>
      </c>
      <c r="AO26" s="1">
        <f t="shared" si="23"/>
        <v>11.141599640084452</v>
      </c>
      <c r="AP26" s="1">
        <f t="shared" si="29"/>
        <v>0.022977799241528738</v>
      </c>
      <c r="AR26" s="13">
        <f t="shared" si="30"/>
        <v>11.245249616419846</v>
      </c>
      <c r="AS26" s="1">
        <f t="shared" si="31"/>
        <v>9.500732005965228</v>
      </c>
      <c r="AT26" s="1">
        <f t="shared" si="32"/>
        <v>0.019925169462466173</v>
      </c>
    </row>
    <row r="27" spans="11:46" ht="15" customHeight="1">
      <c r="K27" s="13">
        <f t="shared" si="24"/>
        <v>11.693884504284608</v>
      </c>
      <c r="L27" s="1">
        <f t="shared" si="0"/>
        <v>73.4726763404202</v>
      </c>
      <c r="M27" s="1">
        <f t="shared" si="25"/>
        <v>99601.76583137586</v>
      </c>
      <c r="N27" s="1">
        <f t="shared" si="26"/>
        <v>568.5880613926563</v>
      </c>
      <c r="O27" s="1">
        <f t="shared" si="1"/>
        <v>-5000</v>
      </c>
      <c r="P27" s="1">
        <f t="shared" si="2"/>
        <v>-103.90605534447107</v>
      </c>
      <c r="Q27" s="1">
        <v>0</v>
      </c>
      <c r="R27" s="1">
        <v>0</v>
      </c>
      <c r="S27" s="1">
        <f t="shared" si="3"/>
        <v>12310.88291568793</v>
      </c>
      <c r="T27" s="1">
        <f t="shared" si="4"/>
        <v>211.09790866466255</v>
      </c>
      <c r="U27" s="1">
        <f t="shared" si="5"/>
        <v>-10000</v>
      </c>
      <c r="V27" s="1">
        <f t="shared" si="6"/>
        <v>-103.90605534447107</v>
      </c>
      <c r="W27" s="1">
        <f t="shared" si="27"/>
        <v>8390.529749412757</v>
      </c>
      <c r="X27" s="1">
        <f t="shared" si="28"/>
        <v>106.45122351226449</v>
      </c>
      <c r="Y27" s="1">
        <f t="shared" si="7"/>
        <v>116875266697.25917</v>
      </c>
      <c r="Z27" s="1">
        <f t="shared" si="8"/>
        <v>90449762883.2481</v>
      </c>
      <c r="AA27" s="1">
        <f t="shared" si="9"/>
        <v>3283154.1832958413</v>
      </c>
      <c r="AB27" s="1">
        <f t="shared" si="10"/>
        <v>1003610.7246914611</v>
      </c>
      <c r="AC27" s="1">
        <f t="shared" si="11"/>
        <v>41941587.820342034</v>
      </c>
      <c r="AD27" s="1">
        <f t="shared" si="12"/>
        <v>1404082.9660732355</v>
      </c>
      <c r="AE27" s="1">
        <f t="shared" si="13"/>
        <v>49989203.531662755</v>
      </c>
      <c r="AF27" s="1">
        <f t="shared" si="14"/>
        <v>1558590.830167066</v>
      </c>
      <c r="AG27" s="1">
        <f t="shared" si="15"/>
        <v>835651052.4073925</v>
      </c>
      <c r="AH27" s="1">
        <f t="shared" si="16"/>
        <v>15373484.88100803</v>
      </c>
      <c r="AI27" s="1">
        <f t="shared" si="17"/>
        <v>995958578.5711833</v>
      </c>
      <c r="AJ27" s="1">
        <f t="shared" si="18"/>
        <v>16035107.20680855</v>
      </c>
      <c r="AK27" s="1">
        <f t="shared" si="19"/>
        <v>1201076446.0635204</v>
      </c>
      <c r="AL27" s="1">
        <f t="shared" si="20"/>
        <v>26986484.96392915</v>
      </c>
      <c r="AM27" s="14">
        <f t="shared" si="21"/>
        <v>1.5328641812440083</v>
      </c>
      <c r="AN27" s="1">
        <f t="shared" si="22"/>
        <v>30.52910196887639</v>
      </c>
      <c r="AO27" s="1">
        <f t="shared" si="23"/>
        <v>36.38422605535735</v>
      </c>
      <c r="AP27" s="1">
        <f t="shared" si="29"/>
        <v>0.06954903706400811</v>
      </c>
      <c r="AR27" s="13">
        <f t="shared" si="30"/>
        <v>11.693884504284608</v>
      </c>
      <c r="AS27" s="1">
        <f t="shared" si="31"/>
        <v>28.395965843492807</v>
      </c>
      <c r="AT27" s="1">
        <f t="shared" si="32"/>
        <v>0.059528545101748966</v>
      </c>
    </row>
    <row r="28" spans="1:46" ht="15" customHeight="1">
      <c r="A28" s="1" t="s">
        <v>55</v>
      </c>
      <c r="K28" s="13">
        <f t="shared" si="24"/>
        <v>12.16041790658657</v>
      </c>
      <c r="L28" s="1">
        <f t="shared" si="0"/>
        <v>76.40390570708342</v>
      </c>
      <c r="M28" s="1">
        <f t="shared" si="25"/>
        <v>99162.44319270311</v>
      </c>
      <c r="N28" s="1">
        <f t="shared" si="26"/>
        <v>591.272168003475</v>
      </c>
      <c r="O28" s="1">
        <f t="shared" si="1"/>
        <v>-5000</v>
      </c>
      <c r="P28" s="1">
        <f t="shared" si="2"/>
        <v>-108.05143966923251</v>
      </c>
      <c r="Q28" s="1">
        <v>0</v>
      </c>
      <c r="R28" s="1">
        <v>0</v>
      </c>
      <c r="S28" s="1">
        <f t="shared" si="3"/>
        <v>12091.221596351552</v>
      </c>
      <c r="T28" s="1">
        <f t="shared" si="4"/>
        <v>219.51976587661548</v>
      </c>
      <c r="U28" s="1">
        <f t="shared" si="5"/>
        <v>-10000</v>
      </c>
      <c r="V28" s="1">
        <f t="shared" si="6"/>
        <v>-108.05143966923251</v>
      </c>
      <c r="W28" s="1">
        <f t="shared" si="27"/>
        <v>8258.732957810931</v>
      </c>
      <c r="X28" s="1">
        <f t="shared" si="28"/>
        <v>110.69814860085991</v>
      </c>
      <c r="Y28" s="1">
        <f t="shared" si="7"/>
        <v>-222154025751.8732</v>
      </c>
      <c r="Z28" s="1">
        <f t="shared" si="8"/>
        <v>86429533498.24968</v>
      </c>
      <c r="AA28" s="1">
        <f t="shared" si="9"/>
        <v>-154455.0200653922</v>
      </c>
      <c r="AB28" s="1">
        <f t="shared" si="10"/>
        <v>990402.1769903437</v>
      </c>
      <c r="AC28" s="1">
        <f t="shared" si="11"/>
        <v>41281703.69472961</v>
      </c>
      <c r="AD28" s="1">
        <f t="shared" si="12"/>
        <v>1445858.7289395095</v>
      </c>
      <c r="AE28" s="1">
        <f t="shared" si="13"/>
        <v>49988324.8863854</v>
      </c>
      <c r="AF28" s="1">
        <f t="shared" si="14"/>
        <v>1620771.5950384876</v>
      </c>
      <c r="AG28" s="1">
        <f t="shared" si="15"/>
        <v>818890685.0383142</v>
      </c>
      <c r="AH28" s="1">
        <f t="shared" si="16"/>
        <v>15860257.813096799</v>
      </c>
      <c r="AI28" s="1">
        <f t="shared" si="17"/>
        <v>991560544.118042</v>
      </c>
      <c r="AJ28" s="1">
        <f t="shared" si="18"/>
        <v>16627366.428124808</v>
      </c>
      <c r="AK28" s="1">
        <f t="shared" si="19"/>
        <v>1173876953.8643208</v>
      </c>
      <c r="AL28" s="1">
        <f t="shared" si="20"/>
        <v>27836804.723808266</v>
      </c>
      <c r="AM28" s="14">
        <f t="shared" si="21"/>
        <v>1.0115674996682276</v>
      </c>
      <c r="AN28" s="1">
        <f t="shared" si="22"/>
        <v>20.05757463235645</v>
      </c>
      <c r="AO28" s="1">
        <f t="shared" si="23"/>
        <v>24.285739626590374</v>
      </c>
      <c r="AP28" s="1">
        <f t="shared" si="29"/>
        <v>0.04303505760893052</v>
      </c>
      <c r="AR28" s="13">
        <f t="shared" si="30"/>
        <v>12.16041790658657</v>
      </c>
      <c r="AS28" s="1">
        <f t="shared" si="31"/>
        <v>17.32881311750676</v>
      </c>
      <c r="AT28" s="1">
        <f t="shared" si="32"/>
        <v>0.036309937258016435</v>
      </c>
    </row>
    <row r="29" spans="1:46" ht="15" customHeight="1">
      <c r="A29" s="46" t="s">
        <v>116</v>
      </c>
      <c r="K29" s="13">
        <f t="shared" si="24"/>
        <v>12.645563893559068</v>
      </c>
      <c r="L29" s="1">
        <f t="shared" si="0"/>
        <v>79.45207794323163</v>
      </c>
      <c r="M29" s="1">
        <f t="shared" si="25"/>
        <v>98687.36731050265</v>
      </c>
      <c r="N29" s="1">
        <f t="shared" si="26"/>
        <v>614.8612684537188</v>
      </c>
      <c r="O29" s="1">
        <f t="shared" si="1"/>
        <v>-5000</v>
      </c>
      <c r="P29" s="1">
        <f t="shared" si="2"/>
        <v>-112.36220618604241</v>
      </c>
      <c r="Q29" s="1">
        <v>0</v>
      </c>
      <c r="R29" s="1">
        <v>0</v>
      </c>
      <c r="S29" s="1">
        <f t="shared" si="3"/>
        <v>11853.683655251323</v>
      </c>
      <c r="T29" s="1">
        <f t="shared" si="4"/>
        <v>228.27761731677842</v>
      </c>
      <c r="U29" s="1">
        <f t="shared" si="5"/>
        <v>-10000</v>
      </c>
      <c r="V29" s="1">
        <f t="shared" si="6"/>
        <v>-112.36220618604241</v>
      </c>
      <c r="W29" s="1">
        <f t="shared" si="27"/>
        <v>8116.210193150794</v>
      </c>
      <c r="X29" s="1">
        <f t="shared" si="28"/>
        <v>115.11450690133441</v>
      </c>
      <c r="Y29" s="1">
        <f t="shared" si="7"/>
        <v>-578939594428.9011</v>
      </c>
      <c r="Z29" s="1">
        <f t="shared" si="8"/>
        <v>81393761244.16739</v>
      </c>
      <c r="AA29" s="1">
        <f t="shared" si="9"/>
        <v>-3806664.6908392925</v>
      </c>
      <c r="AB29" s="1">
        <f t="shared" si="10"/>
        <v>970035.9497524281</v>
      </c>
      <c r="AC29" s="1">
        <f t="shared" si="11"/>
        <v>40568116.44579452</v>
      </c>
      <c r="AD29" s="1">
        <f t="shared" si="12"/>
        <v>1487527.8176787407</v>
      </c>
      <c r="AE29" s="1">
        <f t="shared" si="13"/>
        <v>49987374.734621</v>
      </c>
      <c r="AF29" s="1">
        <f t="shared" si="14"/>
        <v>1685433.0927906362</v>
      </c>
      <c r="AG29" s="1">
        <f t="shared" si="15"/>
        <v>800896637.0489874</v>
      </c>
      <c r="AH29" s="1">
        <f t="shared" si="16"/>
        <v>16350690.919737082</v>
      </c>
      <c r="AI29" s="1">
        <f t="shared" si="17"/>
        <v>986804585.9364047</v>
      </c>
      <c r="AJ29" s="1">
        <f t="shared" si="18"/>
        <v>17237342.998237588</v>
      </c>
      <c r="AK29" s="1">
        <f t="shared" si="19"/>
        <v>1144681099.068325</v>
      </c>
      <c r="AL29" s="1">
        <f t="shared" si="20"/>
        <v>28692865.97516379</v>
      </c>
      <c r="AM29" s="14">
        <f t="shared" si="21"/>
        <v>0.4383324625387226</v>
      </c>
      <c r="AN29" s="1">
        <f t="shared" si="22"/>
        <v>8.649559478951826</v>
      </c>
      <c r="AO29" s="1">
        <f t="shared" si="23"/>
        <v>10.656741694173922</v>
      </c>
      <c r="AP29" s="1">
        <f t="shared" si="29"/>
        <v>0.017509345723922175</v>
      </c>
      <c r="AR29" s="13">
        <f t="shared" si="30"/>
        <v>12.645563893559068</v>
      </c>
      <c r="AS29" s="1">
        <f t="shared" si="31"/>
        <v>6.943822302487794</v>
      </c>
      <c r="AT29" s="1">
        <f t="shared" si="32"/>
        <v>0.01454123801548993</v>
      </c>
    </row>
    <row r="30" spans="1:46" ht="15.75" customHeight="1">
      <c r="A30" s="1" t="s">
        <v>56</v>
      </c>
      <c r="K30" s="13">
        <f t="shared" si="24"/>
        <v>13.150065023626444</v>
      </c>
      <c r="L30" s="1">
        <f t="shared" si="0"/>
        <v>82.62185854344496</v>
      </c>
      <c r="M30" s="1">
        <f t="shared" si="25"/>
        <v>98173.62849082697</v>
      </c>
      <c r="N30" s="1">
        <f t="shared" si="26"/>
        <v>639.3914679276671</v>
      </c>
      <c r="O30" s="1">
        <f t="shared" si="1"/>
        <v>-5000</v>
      </c>
      <c r="P30" s="1">
        <f t="shared" si="2"/>
        <v>-116.84495290061125</v>
      </c>
      <c r="Q30" s="1">
        <v>0</v>
      </c>
      <c r="R30" s="1">
        <v>0</v>
      </c>
      <c r="S30" s="1">
        <f t="shared" si="3"/>
        <v>11596.814245413487</v>
      </c>
      <c r="T30" s="1">
        <f t="shared" si="4"/>
        <v>237.3848676438328</v>
      </c>
      <c r="U30" s="1">
        <f t="shared" si="5"/>
        <v>-10000</v>
      </c>
      <c r="V30" s="1">
        <f t="shared" si="6"/>
        <v>-116.84495290061125</v>
      </c>
      <c r="W30" s="1">
        <f t="shared" si="27"/>
        <v>7962.088547248091</v>
      </c>
      <c r="X30" s="1">
        <f t="shared" si="28"/>
        <v>119.70705803687154</v>
      </c>
      <c r="Y30" s="1">
        <f t="shared" si="7"/>
        <v>-953369408396.2069</v>
      </c>
      <c r="Z30" s="1">
        <f t="shared" si="8"/>
        <v>75215927241.82254</v>
      </c>
      <c r="AA30" s="1">
        <f t="shared" si="9"/>
        <v>-7679902.013139529</v>
      </c>
      <c r="AB30" s="1">
        <f t="shared" si="10"/>
        <v>941400.7938632714</v>
      </c>
      <c r="AC30" s="1">
        <f t="shared" si="11"/>
        <v>39796455.570682265</v>
      </c>
      <c r="AD30" s="1">
        <f t="shared" si="12"/>
        <v>1528865.1514780573</v>
      </c>
      <c r="AE30" s="1">
        <f t="shared" si="13"/>
        <v>49986347.256981656</v>
      </c>
      <c r="AF30" s="1">
        <f t="shared" si="14"/>
        <v>1752674.2935091686</v>
      </c>
      <c r="AG30" s="1">
        <f t="shared" si="15"/>
        <v>781590583.3770429</v>
      </c>
      <c r="AH30" s="1">
        <f t="shared" si="16"/>
        <v>16842967.727436714</v>
      </c>
      <c r="AI30" s="1">
        <f t="shared" si="17"/>
        <v>981661575.2423147</v>
      </c>
      <c r="AJ30" s="1">
        <f t="shared" si="18"/>
        <v>17865007.676369455</v>
      </c>
      <c r="AK30" s="1">
        <f t="shared" si="19"/>
        <v>1113363204.2903855</v>
      </c>
      <c r="AL30" s="1">
        <f t="shared" si="20"/>
        <v>29551388.360063072</v>
      </c>
      <c r="AM30" s="14">
        <f t="shared" si="21"/>
        <v>0.28427975093554336</v>
      </c>
      <c r="AN30" s="1">
        <f t="shared" si="22"/>
        <v>5.580349778003481</v>
      </c>
      <c r="AO30" s="1">
        <f t="shared" si="23"/>
        <v>7.008337121241282</v>
      </c>
      <c r="AP30" s="1">
        <f t="shared" si="29"/>
        <v>0.01067878709795639</v>
      </c>
      <c r="AR30" s="13">
        <f t="shared" si="30"/>
        <v>13.150065023626444</v>
      </c>
      <c r="AS30" s="1">
        <f t="shared" si="31"/>
        <v>4.164491072972282</v>
      </c>
      <c r="AT30" s="1">
        <f t="shared" si="32"/>
        <v>0.00871488102289477</v>
      </c>
    </row>
    <row r="31" spans="1:46" ht="15" customHeight="1" thickBot="1">
      <c r="A31" s="12" t="s">
        <v>57</v>
      </c>
      <c r="B31" s="16" t="s">
        <v>58</v>
      </c>
      <c r="C31" s="12" t="s">
        <v>59</v>
      </c>
      <c r="D31" s="6" t="s">
        <v>60</v>
      </c>
      <c r="E31" s="8"/>
      <c r="F31" s="17">
        <v>2</v>
      </c>
      <c r="K31" s="13">
        <f t="shared" si="24"/>
        <v>13.674693479954763</v>
      </c>
      <c r="L31" s="1">
        <f t="shared" si="0"/>
        <v>85.91809913455579</v>
      </c>
      <c r="M31" s="1">
        <f t="shared" si="25"/>
        <v>97618.08024110465</v>
      </c>
      <c r="N31" s="1">
        <f t="shared" si="26"/>
        <v>664.9003120440808</v>
      </c>
      <c r="O31" s="1">
        <f t="shared" si="1"/>
        <v>-5000</v>
      </c>
      <c r="P31" s="1">
        <f t="shared" si="2"/>
        <v>-121.50654104940489</v>
      </c>
      <c r="Q31" s="1">
        <v>0</v>
      </c>
      <c r="R31" s="1">
        <v>0</v>
      </c>
      <c r="S31" s="1">
        <f t="shared" si="3"/>
        <v>11319.040120552323</v>
      </c>
      <c r="T31" s="1">
        <f t="shared" si="4"/>
        <v>246.85545630205843</v>
      </c>
      <c r="U31" s="1">
        <f t="shared" si="5"/>
        <v>-10000</v>
      </c>
      <c r="V31" s="1">
        <f t="shared" si="6"/>
        <v>-121.50654104940489</v>
      </c>
      <c r="W31" s="1">
        <f t="shared" si="27"/>
        <v>7795.424072331393</v>
      </c>
      <c r="X31" s="1">
        <f t="shared" si="28"/>
        <v>124.48283130922069</v>
      </c>
      <c r="Y31" s="1">
        <f t="shared" si="7"/>
        <v>-1345087356993.1887</v>
      </c>
      <c r="Z31" s="1">
        <f t="shared" si="8"/>
        <v>67758181074.85025</v>
      </c>
      <c r="AA31" s="1">
        <f t="shared" si="9"/>
        <v>-11779247.595168393</v>
      </c>
      <c r="AB31" s="1">
        <f t="shared" si="10"/>
        <v>903238.3073643348</v>
      </c>
      <c r="AC31" s="1">
        <f t="shared" si="11"/>
        <v>38961994.883404545</v>
      </c>
      <c r="AD31" s="1">
        <f t="shared" si="12"/>
        <v>1569609.1715883568</v>
      </c>
      <c r="AE31" s="1">
        <f t="shared" si="13"/>
        <v>49985236.16048221</v>
      </c>
      <c r="AF31" s="1">
        <f t="shared" si="14"/>
        <v>1822598.1157410732</v>
      </c>
      <c r="AG31" s="1">
        <f t="shared" si="15"/>
        <v>760891563.932903</v>
      </c>
      <c r="AH31" s="1">
        <f t="shared" si="16"/>
        <v>17334954.91359248</v>
      </c>
      <c r="AI31" s="1">
        <f t="shared" si="17"/>
        <v>976100012.6739874</v>
      </c>
      <c r="AJ31" s="1">
        <f t="shared" si="18"/>
        <v>18510238.39442069</v>
      </c>
      <c r="AK31" s="1">
        <f t="shared" si="19"/>
        <v>1079793596.3099523</v>
      </c>
      <c r="AL31" s="1">
        <f t="shared" si="20"/>
        <v>30408523.638949502</v>
      </c>
      <c r="AM31" s="14">
        <f t="shared" si="21"/>
        <v>0.2137281912055378</v>
      </c>
      <c r="AN31" s="1">
        <f t="shared" si="22"/>
        <v>4.1716123373073675</v>
      </c>
      <c r="AO31" s="1">
        <f t="shared" si="23"/>
        <v>5.351073161783962</v>
      </c>
      <c r="AP31" s="1">
        <f t="shared" si="29"/>
        <v>0.0075631436641915685</v>
      </c>
      <c r="AR31" s="13">
        <f t="shared" si="30"/>
        <v>13.674693479954763</v>
      </c>
      <c r="AS31" s="1">
        <f t="shared" si="31"/>
        <v>2.8953355442994333</v>
      </c>
      <c r="AT31" s="1">
        <f t="shared" si="32"/>
        <v>0.006053926693411631</v>
      </c>
    </row>
    <row r="32" spans="1:46" ht="15" customHeight="1">
      <c r="A32" s="18" t="s">
        <v>87</v>
      </c>
      <c r="B32" s="19">
        <v>1</v>
      </c>
      <c r="C32" s="11" t="s">
        <v>61</v>
      </c>
      <c r="D32" s="20" t="s">
        <v>62</v>
      </c>
      <c r="E32" s="21">
        <f>MAX(AM23:AM123)</f>
        <v>5.930114924851563</v>
      </c>
      <c r="F32" s="12"/>
      <c r="K32" s="13">
        <f t="shared" si="24"/>
        <v>14.220252252345773</v>
      </c>
      <c r="L32" s="1">
        <f t="shared" si="0"/>
        <v>89.34584490148849</v>
      </c>
      <c r="M32" s="1">
        <f t="shared" si="25"/>
        <v>97017.31999883916</v>
      </c>
      <c r="N32" s="1">
        <f t="shared" si="26"/>
        <v>691.42684432306</v>
      </c>
      <c r="O32" s="1">
        <f t="shared" si="1"/>
        <v>-5000</v>
      </c>
      <c r="P32" s="1">
        <f t="shared" si="2"/>
        <v>-126.35410560136808</v>
      </c>
      <c r="Q32" s="1">
        <v>0</v>
      </c>
      <c r="R32" s="1">
        <v>0</v>
      </c>
      <c r="S32" s="1">
        <f t="shared" si="3"/>
        <v>11018.659999419582</v>
      </c>
      <c r="T32" s="1">
        <f t="shared" si="4"/>
        <v>256.7038788568738</v>
      </c>
      <c r="U32" s="1">
        <f t="shared" si="5"/>
        <v>-10000</v>
      </c>
      <c r="V32" s="1">
        <f t="shared" si="6"/>
        <v>-126.35410560136808</v>
      </c>
      <c r="W32" s="1">
        <f t="shared" si="27"/>
        <v>7615.195999651749</v>
      </c>
      <c r="X32" s="1">
        <f t="shared" si="28"/>
        <v>129.44913645765902</v>
      </c>
      <c r="Y32" s="1">
        <f t="shared" si="7"/>
        <v>-1753441202564.8835</v>
      </c>
      <c r="Z32" s="1">
        <f t="shared" si="8"/>
        <v>58871062301.49697</v>
      </c>
      <c r="AA32" s="1">
        <f t="shared" si="9"/>
        <v>-16108009.186338292</v>
      </c>
      <c r="AB32" s="1">
        <f t="shared" si="10"/>
        <v>854124.2611840055</v>
      </c>
      <c r="AC32" s="1">
        <f t="shared" si="11"/>
        <v>38059623.56840077</v>
      </c>
      <c r="AD32" s="1">
        <f t="shared" si="12"/>
        <v>1609456.9618034079</v>
      </c>
      <c r="AE32" s="1">
        <f t="shared" si="13"/>
        <v>49984034.639997676</v>
      </c>
      <c r="AF32" s="1">
        <f t="shared" si="14"/>
        <v>1895311.584020521</v>
      </c>
      <c r="AG32" s="1">
        <f t="shared" si="15"/>
        <v>738716402.5441723</v>
      </c>
      <c r="AH32" s="1">
        <f t="shared" si="16"/>
        <v>17824159.2342269</v>
      </c>
      <c r="AI32" s="1">
        <f t="shared" si="17"/>
        <v>970085835.3678883</v>
      </c>
      <c r="AJ32" s="1">
        <f t="shared" si="18"/>
        <v>19172805.13952564</v>
      </c>
      <c r="AK32" s="1">
        <f t="shared" si="19"/>
        <v>1043839336.5292172</v>
      </c>
      <c r="AL32" s="1">
        <f t="shared" si="20"/>
        <v>31259778.6160543</v>
      </c>
      <c r="AM32" s="14">
        <f t="shared" si="21"/>
        <v>0.17332664372241735</v>
      </c>
      <c r="AN32" s="15">
        <f t="shared" si="22"/>
        <v>3.3621493134051628</v>
      </c>
      <c r="AO32" s="1">
        <f t="shared" si="23"/>
        <v>4.414767521925414</v>
      </c>
      <c r="AP32" s="1">
        <f t="shared" si="29"/>
        <v>0.005789262114985007</v>
      </c>
      <c r="AR32" s="13">
        <f t="shared" si="30"/>
        <v>14.220252252345773</v>
      </c>
      <c r="AS32" s="1">
        <f t="shared" si="31"/>
        <v>2.1713185408583007</v>
      </c>
      <c r="AT32" s="1">
        <f t="shared" si="32"/>
        <v>0.004535575666834688</v>
      </c>
    </row>
    <row r="33" spans="1:46" ht="15" customHeight="1">
      <c r="A33" s="18" t="s">
        <v>88</v>
      </c>
      <c r="B33" s="22">
        <v>0.5</v>
      </c>
      <c r="C33" s="11" t="s">
        <v>61</v>
      </c>
      <c r="D33" s="20" t="s">
        <v>63</v>
      </c>
      <c r="E33" s="21">
        <f>MAX(AN23:AN123)</f>
        <v>30.52910196887639</v>
      </c>
      <c r="F33" s="12"/>
      <c r="K33" s="13">
        <f t="shared" si="24"/>
        <v>14.787576366283128</v>
      </c>
      <c r="L33" s="1">
        <f t="shared" si="0"/>
        <v>92.91034230935689</v>
      </c>
      <c r="M33" s="1">
        <f t="shared" si="25"/>
        <v>96367.66829195812</v>
      </c>
      <c r="N33" s="1">
        <f t="shared" si="26"/>
        <v>719.011665945572</v>
      </c>
      <c r="O33" s="1">
        <f t="shared" si="1"/>
        <v>-5000</v>
      </c>
      <c r="P33" s="1">
        <f t="shared" si="2"/>
        <v>-131.39506617861932</v>
      </c>
      <c r="Q33" s="1">
        <v>0</v>
      </c>
      <c r="R33" s="1">
        <v>0</v>
      </c>
      <c r="S33" s="1">
        <f t="shared" si="3"/>
        <v>10693.834145979064</v>
      </c>
      <c r="T33" s="1">
        <f t="shared" si="4"/>
        <v>266.9452091815686</v>
      </c>
      <c r="U33" s="1">
        <f t="shared" si="5"/>
        <v>-10000</v>
      </c>
      <c r="V33" s="1">
        <f t="shared" si="6"/>
        <v>-131.39506617861932</v>
      </c>
      <c r="W33" s="1">
        <f t="shared" si="27"/>
        <v>7420.300487587438</v>
      </c>
      <c r="X33" s="1">
        <f t="shared" si="28"/>
        <v>134.61357484718775</v>
      </c>
      <c r="Y33" s="1">
        <f t="shared" si="7"/>
        <v>-2177422860938.386</v>
      </c>
      <c r="Z33" s="1">
        <f t="shared" si="8"/>
        <v>48393439030.68002</v>
      </c>
      <c r="AA33" s="1">
        <f t="shared" si="9"/>
        <v>-20667207.057892535</v>
      </c>
      <c r="AB33" s="1">
        <f t="shared" si="10"/>
        <v>792447.5854899022</v>
      </c>
      <c r="AC33" s="1">
        <f t="shared" si="11"/>
        <v>37083814.8783616</v>
      </c>
      <c r="AD33" s="1">
        <f t="shared" si="12"/>
        <v>1648058.7478677314</v>
      </c>
      <c r="AE33" s="1">
        <f t="shared" si="13"/>
        <v>49982735.33658392</v>
      </c>
      <c r="AF33" s="1">
        <f t="shared" si="14"/>
        <v>1970925.99267929</v>
      </c>
      <c r="AG33" s="1">
        <f t="shared" si="15"/>
        <v>714980267.2837715</v>
      </c>
      <c r="AH33" s="1">
        <f t="shared" si="16"/>
        <v>18307678.94386545</v>
      </c>
      <c r="AI33" s="1">
        <f t="shared" si="17"/>
        <v>963582208.334151</v>
      </c>
      <c r="AJ33" s="1">
        <f t="shared" si="18"/>
        <v>19852352.812156793</v>
      </c>
      <c r="AK33" s="1">
        <f t="shared" si="19"/>
        <v>1005365189.692772</v>
      </c>
      <c r="AL33" s="1">
        <f t="shared" si="20"/>
        <v>32099928.213396635</v>
      </c>
      <c r="AM33" s="14">
        <f t="shared" si="21"/>
        <v>0.147126520486582</v>
      </c>
      <c r="AN33" s="1">
        <f t="shared" si="22"/>
        <v>2.8347482210658583</v>
      </c>
      <c r="AO33" s="1">
        <f t="shared" si="23"/>
        <v>3.8199619136601726</v>
      </c>
      <c r="AP33" s="1">
        <f t="shared" si="29"/>
        <v>0.004648730755091319</v>
      </c>
      <c r="AR33" s="13">
        <f t="shared" si="30"/>
        <v>14.787576366283128</v>
      </c>
      <c r="AS33" s="1">
        <f t="shared" si="31"/>
        <v>1.704395353777311</v>
      </c>
      <c r="AT33" s="1">
        <f t="shared" si="32"/>
        <v>0.003556067138098201</v>
      </c>
    </row>
    <row r="34" spans="1:46" ht="15" customHeight="1" thickBot="1">
      <c r="A34" s="18" t="s">
        <v>89</v>
      </c>
      <c r="B34" s="23">
        <v>0.3</v>
      </c>
      <c r="C34" s="11" t="s">
        <v>61</v>
      </c>
      <c r="D34" s="20" t="s">
        <v>64</v>
      </c>
      <c r="E34" s="21">
        <f>MAX(AO23:AO123)</f>
        <v>36.38422605535735</v>
      </c>
      <c r="F34" s="12"/>
      <c r="K34" s="13">
        <f t="shared" si="24"/>
        <v>15.377534161012024</v>
      </c>
      <c r="L34" s="1">
        <f t="shared" si="0"/>
        <v>96.61704713363855</v>
      </c>
      <c r="M34" s="1">
        <f t="shared" si="25"/>
        <v>95665.14620317626</v>
      </c>
      <c r="N34" s="1">
        <f t="shared" si="26"/>
        <v>747.6969978971133</v>
      </c>
      <c r="O34" s="1">
        <f t="shared" si="1"/>
        <v>-5000</v>
      </c>
      <c r="P34" s="1">
        <f t="shared" si="2"/>
        <v>-136.63713841283223</v>
      </c>
      <c r="Q34" s="1">
        <v>0</v>
      </c>
      <c r="R34" s="1">
        <v>0</v>
      </c>
      <c r="S34" s="1">
        <f t="shared" si="3"/>
        <v>10342.573101588134</v>
      </c>
      <c r="T34" s="1">
        <f t="shared" si="4"/>
        <v>277.59512252918677</v>
      </c>
      <c r="U34" s="1">
        <f t="shared" si="5"/>
        <v>-10000</v>
      </c>
      <c r="V34" s="1">
        <f t="shared" si="6"/>
        <v>-136.63713841283223</v>
      </c>
      <c r="W34" s="1">
        <f t="shared" si="27"/>
        <v>7209.543860952881</v>
      </c>
      <c r="X34" s="1">
        <f t="shared" si="28"/>
        <v>139.98405110308698</v>
      </c>
      <c r="Y34" s="1">
        <f t="shared" si="7"/>
        <v>-2615600336233.217</v>
      </c>
      <c r="Z34" s="1">
        <f t="shared" si="8"/>
        <v>36152745260.91351</v>
      </c>
      <c r="AA34" s="1">
        <f t="shared" si="9"/>
        <v>-25454954.77121331</v>
      </c>
      <c r="AB34" s="1">
        <f t="shared" si="10"/>
        <v>716386.7247942425</v>
      </c>
      <c r="AC34" s="1">
        <f t="shared" si="11"/>
        <v>36028592.284598246</v>
      </c>
      <c r="AD34" s="1">
        <f t="shared" si="12"/>
        <v>1685011.6979378387</v>
      </c>
      <c r="AE34" s="1">
        <f t="shared" si="13"/>
        <v>49981330.29240635</v>
      </c>
      <c r="AF34" s="1">
        <f t="shared" si="14"/>
        <v>2049557.0761924835</v>
      </c>
      <c r="AG34" s="1">
        <f t="shared" si="15"/>
        <v>689597401.861506</v>
      </c>
      <c r="AH34" s="1">
        <f t="shared" si="16"/>
        <v>18782149.015931748</v>
      </c>
      <c r="AI34" s="1">
        <f t="shared" si="17"/>
        <v>956549298.8535701</v>
      </c>
      <c r="AJ34" s="1">
        <f t="shared" si="18"/>
        <v>20548381.80201836</v>
      </c>
      <c r="AK34" s="1">
        <f t="shared" si="19"/>
        <v>964234880.5483148</v>
      </c>
      <c r="AL34" s="1">
        <f t="shared" si="20"/>
        <v>32922917.456503842</v>
      </c>
      <c r="AM34" s="14">
        <f t="shared" si="21"/>
        <v>0.12871121762203458</v>
      </c>
      <c r="AN34" s="1">
        <f t="shared" si="22"/>
        <v>2.461791658795036</v>
      </c>
      <c r="AO34" s="1">
        <f t="shared" si="23"/>
        <v>3.4143040671259324</v>
      </c>
      <c r="AP34" s="1">
        <f t="shared" si="29"/>
        <v>0.0038570088159138333</v>
      </c>
      <c r="AR34" s="13">
        <f t="shared" si="30"/>
        <v>15.377534161012024</v>
      </c>
      <c r="AS34" s="1">
        <f t="shared" si="31"/>
        <v>1.3788498824073314</v>
      </c>
      <c r="AT34" s="1">
        <f t="shared" si="32"/>
        <v>0.0028728550327017316</v>
      </c>
    </row>
    <row r="35" spans="1:46" ht="15" customHeight="1">
      <c r="A35" s="12" t="s">
        <v>90</v>
      </c>
      <c r="B35" s="24">
        <v>100000</v>
      </c>
      <c r="C35" s="12" t="s">
        <v>11</v>
      </c>
      <c r="D35" s="1" t="s">
        <v>65</v>
      </c>
      <c r="K35" s="13">
        <f t="shared" si="24"/>
        <v>15.991028618608473</v>
      </c>
      <c r="L35" s="1">
        <f t="shared" si="0"/>
        <v>100.47163281071704</v>
      </c>
      <c r="M35" s="1">
        <f t="shared" si="25"/>
        <v>94905.45100034845</v>
      </c>
      <c r="N35" s="1">
        <f t="shared" si="26"/>
        <v>777.5267455906275</v>
      </c>
      <c r="O35" s="1">
        <f t="shared" si="1"/>
        <v>-5000</v>
      </c>
      <c r="P35" s="1">
        <f t="shared" si="2"/>
        <v>-142.0883457546857</v>
      </c>
      <c r="Q35" s="1">
        <v>0</v>
      </c>
      <c r="R35" s="1">
        <v>0</v>
      </c>
      <c r="S35" s="1">
        <f t="shared" si="3"/>
        <v>9962.725500174223</v>
      </c>
      <c r="T35" s="1">
        <f t="shared" si="4"/>
        <v>288.6699195248746</v>
      </c>
      <c r="U35" s="1">
        <f t="shared" si="5"/>
        <v>-10000</v>
      </c>
      <c r="V35" s="1">
        <f t="shared" si="6"/>
        <v>-142.0883457546857</v>
      </c>
      <c r="W35" s="1">
        <f t="shared" si="27"/>
        <v>6981.635300104534</v>
      </c>
      <c r="X35" s="1">
        <f t="shared" si="28"/>
        <v>145.568785209637</v>
      </c>
      <c r="Y35" s="1">
        <f t="shared" si="7"/>
        <v>-3066040714512.628</v>
      </c>
      <c r="Z35" s="1">
        <f t="shared" si="8"/>
        <v>21965620676.17014</v>
      </c>
      <c r="AA35" s="1">
        <f t="shared" si="9"/>
        <v>-30465716.19424455</v>
      </c>
      <c r="AB35" s="1">
        <f t="shared" si="10"/>
        <v>623883.0335769206</v>
      </c>
      <c r="AC35" s="1">
        <f t="shared" si="11"/>
        <v>34887492.87263871</v>
      </c>
      <c r="AD35" s="1">
        <f t="shared" si="12"/>
        <v>1719852.9365025568</v>
      </c>
      <c r="AE35" s="1">
        <f t="shared" si="13"/>
        <v>49979810.902000695</v>
      </c>
      <c r="AF35" s="1">
        <f t="shared" si="14"/>
        <v>2131325.1863202853</v>
      </c>
      <c r="AG35" s="1">
        <f t="shared" si="15"/>
        <v>662482063.2525502</v>
      </c>
      <c r="AH35" s="1">
        <f t="shared" si="16"/>
        <v>19243679.385684375</v>
      </c>
      <c r="AI35" s="1">
        <f t="shared" si="17"/>
        <v>948944032.5144235</v>
      </c>
      <c r="AJ35" s="1">
        <f t="shared" si="18"/>
        <v>21260225.991648167</v>
      </c>
      <c r="AK35" s="1">
        <f t="shared" si="19"/>
        <v>920312697.301628</v>
      </c>
      <c r="AL35" s="1">
        <f t="shared" si="20"/>
        <v>33721750.98055887</v>
      </c>
      <c r="AM35" s="14">
        <f t="shared" si="21"/>
        <v>0.11499916609395704</v>
      </c>
      <c r="AN35" s="1">
        <f t="shared" si="22"/>
        <v>2.182001922607909</v>
      </c>
      <c r="AO35" s="1">
        <f t="shared" si="23"/>
        <v>3.124981317438384</v>
      </c>
      <c r="AP35" s="1">
        <f t="shared" si="29"/>
        <v>0.0032778523000656437</v>
      </c>
      <c r="AR35" s="13">
        <f t="shared" si="30"/>
        <v>15.991028618608473</v>
      </c>
      <c r="AS35" s="1">
        <f t="shared" si="31"/>
        <v>1.139243445189324</v>
      </c>
      <c r="AT35" s="1">
        <f t="shared" si="32"/>
        <v>0.002369740257040156</v>
      </c>
    </row>
    <row r="36" spans="1:46" ht="15" customHeight="1">
      <c r="A36" s="12" t="s">
        <v>91</v>
      </c>
      <c r="B36" s="17">
        <v>5000</v>
      </c>
      <c r="C36" s="12" t="s">
        <v>11</v>
      </c>
      <c r="D36" s="1" t="s">
        <v>66</v>
      </c>
      <c r="K36" s="13">
        <f t="shared" si="24"/>
        <v>16.628998746072448</v>
      </c>
      <c r="L36" s="1">
        <f t="shared" si="0"/>
        <v>104.4799991215732</v>
      </c>
      <c r="M36" s="1">
        <f t="shared" si="25"/>
        <v>94083.92978355606</v>
      </c>
      <c r="N36" s="1">
        <f t="shared" si="26"/>
        <v>808.5465660675835</v>
      </c>
      <c r="O36" s="1">
        <f t="shared" si="1"/>
        <v>-5000</v>
      </c>
      <c r="P36" s="1">
        <f t="shared" si="2"/>
        <v>-147.7570317544579</v>
      </c>
      <c r="Q36" s="1">
        <v>0</v>
      </c>
      <c r="R36" s="1">
        <v>0</v>
      </c>
      <c r="S36" s="1">
        <f t="shared" si="3"/>
        <v>9551.964891778032</v>
      </c>
      <c r="T36" s="1">
        <f t="shared" si="4"/>
        <v>300.18655111541494</v>
      </c>
      <c r="U36" s="1">
        <f t="shared" si="5"/>
        <v>-10000</v>
      </c>
      <c r="V36" s="1">
        <f t="shared" si="6"/>
        <v>-147.7570317544579</v>
      </c>
      <c r="W36" s="1">
        <f t="shared" si="27"/>
        <v>6735.178935066819</v>
      </c>
      <c r="X36" s="1">
        <f t="shared" si="28"/>
        <v>151.37632509152422</v>
      </c>
      <c r="Y36" s="1">
        <f t="shared" si="7"/>
        <v>-3526223764837.424</v>
      </c>
      <c r="Z36" s="1">
        <f t="shared" si="8"/>
        <v>5639083881.701056</v>
      </c>
      <c r="AA36" s="1">
        <f t="shared" si="9"/>
        <v>-35689416.26891565</v>
      </c>
      <c r="AB36" s="1">
        <f t="shared" si="10"/>
        <v>512610.8432943607</v>
      </c>
      <c r="AC36" s="1">
        <f t="shared" si="11"/>
        <v>33653527.75886068</v>
      </c>
      <c r="AD36" s="1">
        <f t="shared" si="12"/>
        <v>1752051.6732382448</v>
      </c>
      <c r="AE36" s="1">
        <f t="shared" si="13"/>
        <v>49978167.85956711</v>
      </c>
      <c r="AF36" s="1">
        <f t="shared" si="14"/>
        <v>2216355.4763168683</v>
      </c>
      <c r="AG36" s="1">
        <f t="shared" si="15"/>
        <v>633549707.1986758</v>
      </c>
      <c r="AH36" s="1">
        <f t="shared" si="16"/>
        <v>19687785.34060272</v>
      </c>
      <c r="AI36" s="1">
        <f t="shared" si="17"/>
        <v>940719829.3949232</v>
      </c>
      <c r="AJ36" s="1">
        <f t="shared" si="18"/>
        <v>21987027.861288913</v>
      </c>
      <c r="AK36" s="1">
        <f t="shared" si="19"/>
        <v>873465511.5083859</v>
      </c>
      <c r="AL36" s="1">
        <f t="shared" si="20"/>
        <v>34488368.49201123</v>
      </c>
      <c r="AM36" s="14">
        <f t="shared" si="21"/>
        <v>0.10432160308031124</v>
      </c>
      <c r="AN36" s="1">
        <f t="shared" si="22"/>
        <v>1.962213163651633</v>
      </c>
      <c r="AO36" s="1">
        <f t="shared" si="23"/>
        <v>2.9129617760178177</v>
      </c>
      <c r="AP36" s="1">
        <f t="shared" si="29"/>
        <v>0.0028379085310084183</v>
      </c>
      <c r="AR36" s="13">
        <f t="shared" si="30"/>
        <v>16.628998746072448</v>
      </c>
      <c r="AS36" s="1">
        <f t="shared" si="31"/>
        <v>0.9556908168489534</v>
      </c>
      <c r="AT36" s="1">
        <f t="shared" si="32"/>
        <v>0.0019840874106849954</v>
      </c>
    </row>
    <row r="37" spans="1:46" ht="15" customHeight="1">
      <c r="A37" s="12" t="s">
        <v>92</v>
      </c>
      <c r="B37" s="17">
        <v>10000</v>
      </c>
      <c r="C37" s="12" t="s">
        <v>11</v>
      </c>
      <c r="D37" s="1" t="s">
        <v>67</v>
      </c>
      <c r="K37" s="13">
        <f t="shared" si="24"/>
        <v>17.29242101256035</v>
      </c>
      <c r="L37" s="1">
        <f t="shared" si="0"/>
        <v>108.64828122191669</v>
      </c>
      <c r="M37" s="1">
        <f t="shared" si="25"/>
        <v>93195.55098752331</v>
      </c>
      <c r="N37" s="1">
        <f t="shared" si="26"/>
        <v>840.8039378800783</v>
      </c>
      <c r="O37" s="1">
        <f t="shared" si="1"/>
        <v>-5000</v>
      </c>
      <c r="P37" s="1">
        <f t="shared" si="2"/>
        <v>-153.65187283256066</v>
      </c>
      <c r="Q37" s="1">
        <v>0</v>
      </c>
      <c r="R37" s="1">
        <v>0</v>
      </c>
      <c r="S37" s="1">
        <f t="shared" si="3"/>
        <v>9107.775493761652</v>
      </c>
      <c r="T37" s="1">
        <f t="shared" si="4"/>
        <v>312.16264451413576</v>
      </c>
      <c r="U37" s="1">
        <f t="shared" si="5"/>
        <v>-10000</v>
      </c>
      <c r="V37" s="1">
        <f t="shared" si="6"/>
        <v>-153.65187283256066</v>
      </c>
      <c r="W37" s="1">
        <f t="shared" si="27"/>
        <v>6468.6652962569915</v>
      </c>
      <c r="X37" s="1">
        <f t="shared" si="28"/>
        <v>157.41555969718848</v>
      </c>
      <c r="Y37" s="1">
        <f t="shared" si="7"/>
        <v>-3992945931853.183</v>
      </c>
      <c r="Z37" s="1">
        <f t="shared" si="8"/>
        <v>-13027596143.694378</v>
      </c>
      <c r="AA37" s="1">
        <f t="shared" si="9"/>
        <v>-41110379.09678191</v>
      </c>
      <c r="AB37" s="1">
        <f t="shared" si="10"/>
        <v>379943.7856520121</v>
      </c>
      <c r="AC37" s="1">
        <f t="shared" si="11"/>
        <v>32319139.2857245</v>
      </c>
      <c r="AD37" s="1">
        <f t="shared" si="12"/>
        <v>1781000.33598282</v>
      </c>
      <c r="AE37" s="1">
        <f t="shared" si="13"/>
        <v>49976391.101975046</v>
      </c>
      <c r="AF37" s="1">
        <f t="shared" si="14"/>
        <v>2304778.09248841</v>
      </c>
      <c r="AG37" s="1">
        <f t="shared" si="15"/>
        <v>602718470.8160641</v>
      </c>
      <c r="AH37" s="1">
        <f t="shared" si="16"/>
        <v>20109309.07390993</v>
      </c>
      <c r="AI37" s="1">
        <f t="shared" si="17"/>
        <v>931826318.7754928</v>
      </c>
      <c r="AJ37" s="1">
        <f t="shared" si="18"/>
        <v>22727710.327696137</v>
      </c>
      <c r="AK37" s="1">
        <f t="shared" si="19"/>
        <v>823565296.7290376</v>
      </c>
      <c r="AL37" s="1">
        <f t="shared" si="20"/>
        <v>35213504.42537412</v>
      </c>
      <c r="AM37" s="14">
        <f t="shared" si="21"/>
        <v>0.09569035981921824</v>
      </c>
      <c r="AN37" s="1">
        <f t="shared" si="22"/>
        <v>1.7828141407419353</v>
      </c>
      <c r="AO37" s="1">
        <f t="shared" si="23"/>
        <v>2.75558678930234</v>
      </c>
      <c r="AP37" s="1">
        <f t="shared" si="29"/>
        <v>0.0024942243130821624</v>
      </c>
      <c r="AR37" s="13">
        <f t="shared" si="30"/>
        <v>17.29242101256035</v>
      </c>
      <c r="AS37" s="1">
        <f t="shared" si="31"/>
        <v>0.8106487548495969</v>
      </c>
      <c r="AT37" s="1">
        <f t="shared" si="32"/>
        <v>0.0016791334636730665</v>
      </c>
    </row>
    <row r="38" spans="1:46" ht="15" customHeight="1">
      <c r="A38" s="12" t="s">
        <v>93</v>
      </c>
      <c r="B38" s="17">
        <v>10</v>
      </c>
      <c r="C38" s="12" t="s">
        <v>11</v>
      </c>
      <c r="D38" s="25" t="s">
        <v>68</v>
      </c>
      <c r="K38" s="13">
        <f t="shared" si="24"/>
        <v>17.982310843956565</v>
      </c>
      <c r="L38" s="1">
        <f t="shared" si="0"/>
        <v>112.9828590325791</v>
      </c>
      <c r="M38" s="1">
        <f t="shared" si="25"/>
        <v>92234.87356482436</v>
      </c>
      <c r="N38" s="1">
        <f t="shared" si="26"/>
        <v>874.3482337609171</v>
      </c>
      <c r="O38" s="1">
        <f t="shared" si="1"/>
        <v>-5000</v>
      </c>
      <c r="P38" s="1">
        <f t="shared" si="2"/>
        <v>-159.78189155956093</v>
      </c>
      <c r="Q38" s="1">
        <v>0</v>
      </c>
      <c r="R38" s="1">
        <v>0</v>
      </c>
      <c r="S38" s="1">
        <f t="shared" si="3"/>
        <v>8627.43678241218</v>
      </c>
      <c r="T38" s="1">
        <f t="shared" si="4"/>
        <v>324.6165301809043</v>
      </c>
      <c r="U38" s="1">
        <f t="shared" si="5"/>
        <v>-10000</v>
      </c>
      <c r="V38" s="1">
        <f t="shared" si="6"/>
        <v>-159.78189155956093</v>
      </c>
      <c r="W38" s="1">
        <f t="shared" si="27"/>
        <v>6180.462069447309</v>
      </c>
      <c r="X38" s="1">
        <f t="shared" si="28"/>
        <v>163.6957326041373</v>
      </c>
      <c r="Y38" s="1">
        <f t="shared" si="7"/>
        <v>-4462214864571.109</v>
      </c>
      <c r="Z38" s="1">
        <f t="shared" si="8"/>
        <v>-34240123823.339096</v>
      </c>
      <c r="AA38" s="1">
        <f t="shared" si="9"/>
        <v>-46706062.29760001</v>
      </c>
      <c r="AB38" s="1">
        <f t="shared" si="10"/>
        <v>222916.90530030103</v>
      </c>
      <c r="AC38" s="1">
        <f t="shared" si="11"/>
        <v>30876154.733440828</v>
      </c>
      <c r="AD38" s="1">
        <f t="shared" si="12"/>
        <v>1806004.5831890958</v>
      </c>
      <c r="AE38" s="1">
        <f t="shared" si="13"/>
        <v>49974469.74712965</v>
      </c>
      <c r="AF38" s="1">
        <f t="shared" si="14"/>
        <v>2396728.3733934136</v>
      </c>
      <c r="AG38" s="1">
        <f t="shared" si="15"/>
        <v>569911010.4729886</v>
      </c>
      <c r="AH38" s="1">
        <f t="shared" si="16"/>
        <v>20502331.294091497</v>
      </c>
      <c r="AI38" s="1">
        <f t="shared" si="17"/>
        <v>922209030.6335715</v>
      </c>
      <c r="AJ38" s="1">
        <f t="shared" si="18"/>
        <v>23480944.903553747</v>
      </c>
      <c r="AK38" s="1">
        <f t="shared" si="19"/>
        <v>770492243.1773596</v>
      </c>
      <c r="AL38" s="1">
        <f t="shared" si="20"/>
        <v>35886529.81527816</v>
      </c>
      <c r="AM38" s="14">
        <f t="shared" si="21"/>
        <v>0.08847625335862434</v>
      </c>
      <c r="AN38" s="1">
        <f t="shared" si="22"/>
        <v>1.631359771927529</v>
      </c>
      <c r="AO38" s="1">
        <f t="shared" si="23"/>
        <v>2.638954833964838</v>
      </c>
      <c r="AP38" s="1">
        <f t="shared" si="29"/>
        <v>0.0022200137947109184</v>
      </c>
      <c r="AR38" s="13">
        <f t="shared" si="30"/>
        <v>17.982310843956565</v>
      </c>
      <c r="AS38" s="1">
        <f t="shared" si="31"/>
        <v>0.6931267982360161</v>
      </c>
      <c r="AT38" s="1">
        <f t="shared" si="32"/>
        <v>0.0014318543058095378</v>
      </c>
    </row>
    <row r="39" spans="1:46" ht="15" customHeight="1">
      <c r="A39" s="12" t="s">
        <v>94</v>
      </c>
      <c r="B39" s="17">
        <v>10</v>
      </c>
      <c r="C39" s="12" t="s">
        <v>11</v>
      </c>
      <c r="D39" s="1" t="s">
        <v>69</v>
      </c>
      <c r="K39" s="13">
        <f t="shared" si="24"/>
        <v>18.699724177071726</v>
      </c>
      <c r="L39" s="1">
        <f t="shared" si="0"/>
        <v>117.49036700454167</v>
      </c>
      <c r="M39" s="1">
        <f t="shared" si="25"/>
        <v>91196.0136611381</v>
      </c>
      <c r="N39" s="1">
        <f t="shared" si="26"/>
        <v>909.2307961929076</v>
      </c>
      <c r="O39" s="1">
        <f t="shared" si="1"/>
        <v>-5000</v>
      </c>
      <c r="P39" s="1">
        <f t="shared" si="2"/>
        <v>-166.15647046601524</v>
      </c>
      <c r="Q39" s="1">
        <v>0</v>
      </c>
      <c r="R39" s="1">
        <v>0</v>
      </c>
      <c r="S39" s="1">
        <f t="shared" si="3"/>
        <v>8108.006830569053</v>
      </c>
      <c r="T39" s="1">
        <f t="shared" si="4"/>
        <v>337.5672698785016</v>
      </c>
      <c r="U39" s="1">
        <f t="shared" si="5"/>
        <v>-10000</v>
      </c>
      <c r="V39" s="1">
        <f t="shared" si="6"/>
        <v>-166.15647046601524</v>
      </c>
      <c r="W39" s="1">
        <f t="shared" si="27"/>
        <v>5868.804098341432</v>
      </c>
      <c r="X39" s="1">
        <f t="shared" si="28"/>
        <v>170.22645616705083</v>
      </c>
      <c r="Y39" s="1">
        <f t="shared" si="7"/>
        <v>-4929135155365.461</v>
      </c>
      <c r="Z39" s="1">
        <f t="shared" si="8"/>
        <v>-58205237855.40423</v>
      </c>
      <c r="AA39" s="1">
        <f t="shared" si="9"/>
        <v>-52445551.1907677</v>
      </c>
      <c r="AB39" s="1">
        <f t="shared" si="10"/>
        <v>38184.036954585</v>
      </c>
      <c r="AC39" s="1">
        <f t="shared" si="11"/>
        <v>29315736.264570504</v>
      </c>
      <c r="AD39" s="1">
        <f t="shared" si="12"/>
        <v>1826272.0556721515</v>
      </c>
      <c r="AE39" s="1">
        <f t="shared" si="13"/>
        <v>49972392.02732228</v>
      </c>
      <c r="AF39" s="1">
        <f t="shared" si="14"/>
        <v>2492347.0569902286</v>
      </c>
      <c r="AG39" s="1">
        <f t="shared" si="15"/>
        <v>535056763.5906147</v>
      </c>
      <c r="AH39" s="1">
        <f t="shared" si="16"/>
        <v>20860071.645132672</v>
      </c>
      <c r="AI39" s="1">
        <f t="shared" si="17"/>
        <v>911809062.0314466</v>
      </c>
      <c r="AJ39" s="1">
        <f t="shared" si="18"/>
        <v>24245115.71243429</v>
      </c>
      <c r="AK39" s="1">
        <f t="shared" si="19"/>
        <v>714138583.1002938</v>
      </c>
      <c r="AL39" s="1">
        <f t="shared" si="20"/>
        <v>36495274.1568286</v>
      </c>
      <c r="AM39" s="14">
        <f t="shared" si="21"/>
        <v>0.08225180047098982</v>
      </c>
      <c r="AN39" s="1">
        <f t="shared" si="22"/>
        <v>1.4994541147631075</v>
      </c>
      <c r="AO39" s="1">
        <f t="shared" si="23"/>
        <v>2.5542352740392085</v>
      </c>
      <c r="AP39" s="1">
        <f t="shared" si="29"/>
        <v>0.001997745027192433</v>
      </c>
      <c r="AR39" s="13">
        <f t="shared" si="30"/>
        <v>18.699724177071726</v>
      </c>
      <c r="AS39" s="1">
        <f t="shared" si="31"/>
        <v>0.5958718679222212</v>
      </c>
      <c r="AT39" s="1">
        <f t="shared" si="32"/>
        <v>0.0012270649866432432</v>
      </c>
    </row>
    <row r="40" spans="1:46" ht="15" customHeight="1" thickBot="1">
      <c r="A40" s="12" t="s">
        <v>95</v>
      </c>
      <c r="B40" s="17">
        <v>10</v>
      </c>
      <c r="C40" s="18" t="s">
        <v>11</v>
      </c>
      <c r="D40" s="49" t="s">
        <v>70</v>
      </c>
      <c r="E40" s="50"/>
      <c r="F40" s="51"/>
      <c r="K40" s="13">
        <f t="shared" si="24"/>
        <v>19.44575907584647</v>
      </c>
      <c r="L40" s="1">
        <f t="shared" si="0"/>
        <v>122.17770427354338</v>
      </c>
      <c r="M40" s="1">
        <f t="shared" si="25"/>
        <v>90072.60857844658</v>
      </c>
      <c r="N40" s="1">
        <f t="shared" si="26"/>
        <v>945.5050159930242</v>
      </c>
      <c r="O40" s="1">
        <f t="shared" si="1"/>
        <v>-5000</v>
      </c>
      <c r="P40" s="1">
        <f t="shared" si="2"/>
        <v>-172.78536640325433</v>
      </c>
      <c r="Q40" s="1">
        <v>0</v>
      </c>
      <c r="R40" s="1">
        <v>0</v>
      </c>
      <c r="S40" s="1">
        <f t="shared" si="3"/>
        <v>7546.30428922329</v>
      </c>
      <c r="T40" s="1">
        <f t="shared" si="4"/>
        <v>351.0346858483189</v>
      </c>
      <c r="U40" s="1">
        <f t="shared" si="5"/>
        <v>-10000</v>
      </c>
      <c r="V40" s="1">
        <f t="shared" si="6"/>
        <v>-172.78536640325433</v>
      </c>
      <c r="W40" s="1">
        <f t="shared" si="27"/>
        <v>5531.782573533974</v>
      </c>
      <c r="X40" s="1">
        <f t="shared" si="28"/>
        <v>177.01772623033236</v>
      </c>
      <c r="Y40" s="1">
        <f t="shared" si="7"/>
        <v>-5387786718734.882</v>
      </c>
      <c r="Z40" s="1">
        <f t="shared" si="8"/>
        <v>-85125287468.05542</v>
      </c>
      <c r="AA40" s="1">
        <f t="shared" si="9"/>
        <v>-58287770.01736367</v>
      </c>
      <c r="AB40" s="1">
        <f t="shared" si="10"/>
        <v>-178030.14346287213</v>
      </c>
      <c r="AC40" s="1">
        <f t="shared" si="11"/>
        <v>27628326.79498329</v>
      </c>
      <c r="AD40" s="1">
        <f t="shared" si="12"/>
        <v>1840899.7099828667</v>
      </c>
      <c r="AE40" s="1">
        <f t="shared" si="13"/>
        <v>49970145.217156895</v>
      </c>
      <c r="AF40" s="1">
        <f t="shared" si="14"/>
        <v>2591780.496048815</v>
      </c>
      <c r="AG40" s="1">
        <f t="shared" si="15"/>
        <v>498094715.3389271</v>
      </c>
      <c r="AH40" s="1">
        <f t="shared" si="16"/>
        <v>21174776.536850516</v>
      </c>
      <c r="AI40" s="1">
        <f t="shared" si="17"/>
        <v>900562716.3538413</v>
      </c>
      <c r="AJ40" s="1">
        <f t="shared" si="18"/>
        <v>25018278.836054042</v>
      </c>
      <c r="AK40" s="1">
        <f t="shared" si="19"/>
        <v>654413262.1836479</v>
      </c>
      <c r="AL40" s="1">
        <f t="shared" si="20"/>
        <v>37025824.74951134</v>
      </c>
      <c r="AM40" s="14">
        <f t="shared" si="21"/>
        <v>0.07670714863474826</v>
      </c>
      <c r="AN40" s="1">
        <f t="shared" si="22"/>
        <v>1.3810943259771564</v>
      </c>
      <c r="AO40" s="1">
        <f t="shared" si="23"/>
        <v>2.4957484589903967</v>
      </c>
      <c r="AP40" s="1">
        <f t="shared" si="29"/>
        <v>0.0018155051921805634</v>
      </c>
      <c r="AR40" s="13">
        <f t="shared" si="30"/>
        <v>19.44575907584647</v>
      </c>
      <c r="AS40" s="1">
        <f t="shared" si="31"/>
        <v>0.5138837490726605</v>
      </c>
      <c r="AT40" s="1">
        <f t="shared" si="32"/>
        <v>0.0010543101687505848</v>
      </c>
    </row>
    <row r="41" spans="1:46" ht="15" customHeight="1">
      <c r="A41" s="12" t="s">
        <v>96</v>
      </c>
      <c r="B41" s="17">
        <v>0.01</v>
      </c>
      <c r="C41" s="18">
        <f>2*B41*SQRT(B35*B32)</f>
        <v>6.324555320336759</v>
      </c>
      <c r="D41" s="18" t="s">
        <v>97</v>
      </c>
      <c r="E41" s="26">
        <v>51.78470146724832</v>
      </c>
      <c r="F41" s="11" t="s">
        <v>71</v>
      </c>
      <c r="K41" s="13">
        <f t="shared" si="24"/>
        <v>20.221557412034496</v>
      </c>
      <c r="L41" s="1">
        <f t="shared" si="0"/>
        <v>127.05204521981274</v>
      </c>
      <c r="M41" s="1">
        <f t="shared" si="25"/>
        <v>88857.77780546265</v>
      </c>
      <c r="N41" s="1">
        <f t="shared" si="26"/>
        <v>983.2264140317321</v>
      </c>
      <c r="O41" s="1">
        <f t="shared" si="1"/>
        <v>-5000</v>
      </c>
      <c r="P41" s="1">
        <f t="shared" si="2"/>
        <v>-179.67872547709894</v>
      </c>
      <c r="Q41" s="1">
        <v>0</v>
      </c>
      <c r="R41" s="1">
        <v>0</v>
      </c>
      <c r="S41" s="1">
        <f t="shared" si="3"/>
        <v>6938.888902731329</v>
      </c>
      <c r="T41" s="1">
        <f t="shared" si="4"/>
        <v>365.0393911500355</v>
      </c>
      <c r="U41" s="1">
        <f t="shared" si="5"/>
        <v>-10000</v>
      </c>
      <c r="V41" s="1">
        <f t="shared" si="6"/>
        <v>-179.67872547709894</v>
      </c>
      <c r="W41" s="1">
        <f t="shared" si="27"/>
        <v>5167.333341638798</v>
      </c>
      <c r="X41" s="1">
        <f t="shared" si="28"/>
        <v>184.07993742762403</v>
      </c>
      <c r="Y41" s="1">
        <f t="shared" si="7"/>
        <v>-5831098295719.412</v>
      </c>
      <c r="Z41" s="1">
        <f t="shared" si="8"/>
        <v>-115190924047.98096</v>
      </c>
      <c r="AA41" s="1">
        <f t="shared" si="9"/>
        <v>-64179360.00288139</v>
      </c>
      <c r="AB41" s="1">
        <f t="shared" si="10"/>
        <v>-429984.0576088554</v>
      </c>
      <c r="AC41" s="1">
        <f t="shared" si="11"/>
        <v>25803591.459651086</v>
      </c>
      <c r="AD41" s="1">
        <f t="shared" si="12"/>
        <v>1848859.556079098</v>
      </c>
      <c r="AE41" s="1">
        <f t="shared" si="13"/>
        <v>49967715.555610925</v>
      </c>
      <c r="AF41" s="1">
        <f t="shared" si="14"/>
        <v>2695180.882156484</v>
      </c>
      <c r="AG41" s="1">
        <f t="shared" si="15"/>
        <v>458976765.66132694</v>
      </c>
      <c r="AH41" s="1">
        <f t="shared" si="16"/>
        <v>21437592.80999341</v>
      </c>
      <c r="AI41" s="1">
        <f t="shared" si="17"/>
        <v>888401113.1856979</v>
      </c>
      <c r="AJ41" s="1">
        <f t="shared" si="18"/>
        <v>25798116.4051301</v>
      </c>
      <c r="AK41" s="1">
        <f t="shared" si="19"/>
        <v>591247616.4085393</v>
      </c>
      <c r="AL41" s="1">
        <f t="shared" si="20"/>
        <v>37462300.70747734</v>
      </c>
      <c r="AM41" s="14">
        <f t="shared" si="21"/>
        <v>0.07160120852003973</v>
      </c>
      <c r="AN41" s="1">
        <f t="shared" si="22"/>
        <v>1.2717218803301487</v>
      </c>
      <c r="AO41" s="1">
        <f t="shared" si="23"/>
        <v>2.4599164779896334</v>
      </c>
      <c r="AP41" s="1">
        <f t="shared" si="29"/>
        <v>0.0016649678440683496</v>
      </c>
      <c r="AR41" s="13">
        <f t="shared" si="30"/>
        <v>20.221557412034496</v>
      </c>
      <c r="AS41" s="1">
        <f t="shared" si="31"/>
        <v>0.44357907619554604</v>
      </c>
      <c r="AT41" s="1">
        <f t="shared" si="32"/>
        <v>0.0009061147735113457</v>
      </c>
    </row>
    <row r="42" spans="1:46" ht="15" customHeight="1">
      <c r="A42" s="12" t="s">
        <v>98</v>
      </c>
      <c r="B42" s="17">
        <v>0.01</v>
      </c>
      <c r="C42" s="27">
        <f>2*B42*SQRT(B36*B32)</f>
        <v>1.4142135623730951</v>
      </c>
      <c r="D42" s="18" t="s">
        <v>99</v>
      </c>
      <c r="E42" s="28">
        <v>11.878316123977788</v>
      </c>
      <c r="F42" s="11" t="s">
        <v>71</v>
      </c>
      <c r="K42" s="13">
        <f t="shared" si="24"/>
        <v>21.028306612937268</v>
      </c>
      <c r="L42" s="1">
        <f t="shared" si="0"/>
        <v>132.12085044908486</v>
      </c>
      <c r="M42" s="1">
        <f t="shared" si="25"/>
        <v>87544.08087661056</v>
      </c>
      <c r="N42" s="1">
        <f t="shared" si="26"/>
        <v>1022.4527262125401</v>
      </c>
      <c r="O42" s="1">
        <f t="shared" si="1"/>
        <v>-5000</v>
      </c>
      <c r="P42" s="1">
        <f t="shared" si="2"/>
        <v>-186.84709857736325</v>
      </c>
      <c r="Q42" s="1">
        <v>0</v>
      </c>
      <c r="R42" s="1">
        <v>0</v>
      </c>
      <c r="S42" s="1">
        <f t="shared" si="3"/>
        <v>6282.040438305277</v>
      </c>
      <c r="T42" s="1">
        <f t="shared" si="4"/>
        <v>379.6028212117113</v>
      </c>
      <c r="U42" s="1">
        <f t="shared" si="5"/>
        <v>-10000</v>
      </c>
      <c r="V42" s="1">
        <f t="shared" si="6"/>
        <v>-186.84709857736325</v>
      </c>
      <c r="W42" s="1">
        <f t="shared" si="27"/>
        <v>4773.224262983166</v>
      </c>
      <c r="X42" s="1">
        <f t="shared" si="28"/>
        <v>191.42389909170373</v>
      </c>
      <c r="Y42" s="1">
        <f t="shared" si="7"/>
        <v>-6250720023968.742</v>
      </c>
      <c r="Z42" s="1">
        <f t="shared" si="8"/>
        <v>-148571411828.76028</v>
      </c>
      <c r="AA42" s="1">
        <f t="shared" si="9"/>
        <v>-70052165.37273562</v>
      </c>
      <c r="AB42" s="1">
        <f t="shared" si="10"/>
        <v>-722479.9000905124</v>
      </c>
      <c r="AC42" s="1">
        <f t="shared" si="11"/>
        <v>23830354.31477218</v>
      </c>
      <c r="AD42" s="1">
        <f t="shared" si="12"/>
        <v>1848982.5998559962</v>
      </c>
      <c r="AE42" s="1">
        <f t="shared" si="13"/>
        <v>49965088.16175322</v>
      </c>
      <c r="AF42" s="1">
        <f t="shared" si="14"/>
        <v>2802706.478660449</v>
      </c>
      <c r="AG42" s="1">
        <f t="shared" si="15"/>
        <v>417671809.0333096</v>
      </c>
      <c r="AH42" s="1">
        <f t="shared" si="16"/>
        <v>21638425.46431123</v>
      </c>
      <c r="AI42" s="1">
        <f t="shared" si="17"/>
        <v>875249766.4407803</v>
      </c>
      <c r="AJ42" s="1">
        <f t="shared" si="18"/>
        <v>26581884.771542117</v>
      </c>
      <c r="AK42" s="1">
        <f t="shared" si="19"/>
        <v>524602242.0999562</v>
      </c>
      <c r="AL42" s="1">
        <f t="shared" si="20"/>
        <v>37786598.467696615</v>
      </c>
      <c r="AM42" s="14">
        <f t="shared" si="21"/>
        <v>0.06673042068643249</v>
      </c>
      <c r="AN42" s="1">
        <f t="shared" si="22"/>
        <v>1.1676353511653421</v>
      </c>
      <c r="AO42" s="1">
        <f t="shared" si="23"/>
        <v>2.444681206219609</v>
      </c>
      <c r="AP42" s="1">
        <f t="shared" si="29"/>
        <v>0.0015402004567233694</v>
      </c>
      <c r="AR42" s="13">
        <f t="shared" si="30"/>
        <v>21.028306612937268</v>
      </c>
      <c r="AS42" s="1">
        <f t="shared" si="31"/>
        <v>0.3822929623797587</v>
      </c>
      <c r="AT42" s="1">
        <f t="shared" si="32"/>
        <v>0.0007769436901802825</v>
      </c>
    </row>
    <row r="43" spans="1:46" ht="15" customHeight="1" thickBot="1">
      <c r="A43" s="12" t="s">
        <v>100</v>
      </c>
      <c r="B43" s="17">
        <v>0.01</v>
      </c>
      <c r="C43" s="27">
        <f>2*B43*SQRT(B37*B33)</f>
        <v>1.4142135623730951</v>
      </c>
      <c r="D43" s="18" t="s">
        <v>101</v>
      </c>
      <c r="E43" s="29">
        <v>38.05208377144122</v>
      </c>
      <c r="F43" s="11" t="s">
        <v>71</v>
      </c>
      <c r="K43" s="13">
        <f t="shared" si="24"/>
        <v>21.86724147886552</v>
      </c>
      <c r="L43" s="1">
        <f t="shared" si="0"/>
        <v>137.39187821171205</v>
      </c>
      <c r="M43" s="1">
        <f t="shared" si="25"/>
        <v>86123.47180145809</v>
      </c>
      <c r="N43" s="1">
        <f t="shared" si="26"/>
        <v>1063.2439918418593</v>
      </c>
      <c r="O43" s="1">
        <f t="shared" si="1"/>
        <v>-5000</v>
      </c>
      <c r="P43" s="1">
        <f t="shared" si="2"/>
        <v>-194.30145752691573</v>
      </c>
      <c r="Q43" s="1">
        <v>0</v>
      </c>
      <c r="R43" s="1">
        <v>0</v>
      </c>
      <c r="S43" s="1">
        <f t="shared" si="3"/>
        <v>5571.7359007290415</v>
      </c>
      <c r="T43" s="1">
        <f t="shared" si="4"/>
        <v>394.7472666385867</v>
      </c>
      <c r="U43" s="1">
        <f t="shared" si="5"/>
        <v>-10000</v>
      </c>
      <c r="V43" s="1">
        <f t="shared" si="6"/>
        <v>-194.30145752691573</v>
      </c>
      <c r="W43" s="1">
        <f t="shared" si="27"/>
        <v>4347.041540437425</v>
      </c>
      <c r="X43" s="1">
        <f t="shared" si="28"/>
        <v>199.06085179911574</v>
      </c>
      <c r="Y43" s="1">
        <f t="shared" si="7"/>
        <v>-6636900990868.275</v>
      </c>
      <c r="Z43" s="1">
        <f t="shared" si="8"/>
        <v>-185401942983.63666</v>
      </c>
      <c r="AA43" s="1">
        <f t="shared" si="9"/>
        <v>-75820258.25792968</v>
      </c>
      <c r="AB43" s="1">
        <f t="shared" si="10"/>
        <v>-1060931.8900874131</v>
      </c>
      <c r="AC43" s="1">
        <f t="shared" si="11"/>
        <v>21696529.88854601</v>
      </c>
      <c r="AD43" s="1">
        <f t="shared" si="12"/>
        <v>1839940.7662326195</v>
      </c>
      <c r="AE43" s="1">
        <f t="shared" si="13"/>
        <v>49962246.94360292</v>
      </c>
      <c r="AF43" s="1">
        <f t="shared" si="14"/>
        <v>2914521.862903736</v>
      </c>
      <c r="AG43" s="1">
        <f t="shared" si="15"/>
        <v>374170659.27294314</v>
      </c>
      <c r="AH43" s="1">
        <f t="shared" si="16"/>
        <v>21765777.456852447</v>
      </c>
      <c r="AI43" s="1">
        <f t="shared" si="17"/>
        <v>861028128.1572592</v>
      </c>
      <c r="AJ43" s="1">
        <f t="shared" si="18"/>
        <v>27366356.016720124</v>
      </c>
      <c r="AK43" s="1">
        <f t="shared" si="19"/>
        <v>454475280.1284569</v>
      </c>
      <c r="AL43" s="1">
        <f t="shared" si="20"/>
        <v>37978105.23236157</v>
      </c>
      <c r="AM43" s="14">
        <f t="shared" si="21"/>
        <v>0.061906140130851314</v>
      </c>
      <c r="AN43" s="1">
        <f t="shared" si="22"/>
        <v>1.0655913168631892</v>
      </c>
      <c r="AO43" s="1">
        <f t="shared" si="23"/>
        <v>2.4491984775576</v>
      </c>
      <c r="AP43" s="1">
        <f t="shared" si="29"/>
        <v>0.0014369408213826566</v>
      </c>
      <c r="AR43" s="13">
        <f t="shared" si="30"/>
        <v>21.86724147886552</v>
      </c>
      <c r="AS43" s="1">
        <f t="shared" si="31"/>
        <v>0.3279653789170695</v>
      </c>
      <c r="AT43" s="1">
        <f t="shared" si="32"/>
        <v>0.0006625507860019784</v>
      </c>
    </row>
    <row r="44" spans="1:46" ht="15" customHeight="1">
      <c r="A44" s="12" t="s">
        <v>102</v>
      </c>
      <c r="B44" s="17">
        <v>0.01</v>
      </c>
      <c r="C44" s="27">
        <f>2*B44*SQRT(B38*B34)</f>
        <v>0.034641016151377546</v>
      </c>
      <c r="D44" s="30" t="s">
        <v>72</v>
      </c>
      <c r="E44" s="25"/>
      <c r="F44" s="31"/>
      <c r="K44" s="13">
        <f t="shared" si="24"/>
        <v>22.739646073109274</v>
      </c>
      <c r="L44" s="1">
        <f t="shared" si="0"/>
        <v>142.87319627734558</v>
      </c>
      <c r="M44" s="1">
        <f t="shared" si="25"/>
        <v>84587.24978549508</v>
      </c>
      <c r="N44" s="1">
        <f t="shared" si="26"/>
        <v>1105.6626455244193</v>
      </c>
      <c r="O44" s="1">
        <f t="shared" si="1"/>
        <v>-5000</v>
      </c>
      <c r="P44" s="1">
        <f t="shared" si="2"/>
        <v>-202.05321187501534</v>
      </c>
      <c r="Q44" s="1">
        <v>0</v>
      </c>
      <c r="R44" s="1">
        <v>0</v>
      </c>
      <c r="S44" s="1">
        <f t="shared" si="3"/>
        <v>4803.624892747543</v>
      </c>
      <c r="T44" s="1">
        <f t="shared" si="4"/>
        <v>410.495907330807</v>
      </c>
      <c r="U44" s="1">
        <f t="shared" si="5"/>
        <v>-10000</v>
      </c>
      <c r="V44" s="1">
        <f t="shared" si="6"/>
        <v>-202.05321187501534</v>
      </c>
      <c r="W44" s="1">
        <f t="shared" si="27"/>
        <v>3886.174935648526</v>
      </c>
      <c r="X44" s="1">
        <f t="shared" si="28"/>
        <v>207.0024845748578</v>
      </c>
      <c r="Y44" s="1">
        <f t="shared" si="7"/>
        <v>-6978380350071.895</v>
      </c>
      <c r="Z44" s="1">
        <f t="shared" si="8"/>
        <v>-225767197173.53156</v>
      </c>
      <c r="AA44" s="1">
        <f t="shared" si="9"/>
        <v>-81376421.51384345</v>
      </c>
      <c r="AB44" s="1">
        <f t="shared" si="10"/>
        <v>-1451443.0434806482</v>
      </c>
      <c r="AC44" s="1">
        <f t="shared" si="11"/>
        <v>19389049.161368173</v>
      </c>
      <c r="AD44" s="1">
        <f t="shared" si="12"/>
        <v>1820226.5505302548</v>
      </c>
      <c r="AE44" s="1">
        <f t="shared" si="13"/>
        <v>49959174.49957099</v>
      </c>
      <c r="AF44" s="1">
        <f t="shared" si="14"/>
        <v>3030798.17812523</v>
      </c>
      <c r="AG44" s="1">
        <f t="shared" si="15"/>
        <v>328491975.07710695</v>
      </c>
      <c r="AH44" s="1">
        <f t="shared" si="16"/>
        <v>21806569.32927143</v>
      </c>
      <c r="AI44" s="1">
        <f t="shared" si="17"/>
        <v>845649095.1661724</v>
      </c>
      <c r="AJ44" s="1">
        <f t="shared" si="18"/>
        <v>28147751.958077677</v>
      </c>
      <c r="AK44" s="1">
        <f t="shared" si="19"/>
        <v>380912374.1882111</v>
      </c>
      <c r="AL44" s="1">
        <f t="shared" si="20"/>
        <v>38013376.337586455</v>
      </c>
      <c r="AM44" s="14">
        <f t="shared" si="21"/>
        <v>0.05693530206454455</v>
      </c>
      <c r="AN44" s="1">
        <f t="shared" si="22"/>
        <v>0.9624968374860019</v>
      </c>
      <c r="AO44" s="1">
        <f t="shared" si="23"/>
        <v>2.4737189558385695</v>
      </c>
      <c r="AP44" s="1">
        <f t="shared" si="29"/>
        <v>0.0013521513754219505</v>
      </c>
      <c r="AR44" s="13">
        <f t="shared" si="30"/>
        <v>22.739646073109274</v>
      </c>
      <c r="AS44" s="1">
        <f t="shared" si="31"/>
        <v>0.27893167667744695</v>
      </c>
      <c r="AT44" s="1">
        <f t="shared" si="32"/>
        <v>0.0005595494092272493</v>
      </c>
    </row>
    <row r="45" spans="1:46" ht="15" customHeight="1">
      <c r="A45" s="12" t="s">
        <v>103</v>
      </c>
      <c r="B45" s="17">
        <v>0.01</v>
      </c>
      <c r="C45" s="27">
        <f>2*B45*SQRT(B39*B33)</f>
        <v>0.044721359549995794</v>
      </c>
      <c r="D45" s="45" t="s">
        <v>109</v>
      </c>
      <c r="E45" s="25"/>
      <c r="F45" s="31"/>
      <c r="K45" s="13">
        <f t="shared" si="24"/>
        <v>23.646855687309166</v>
      </c>
      <c r="L45" s="1">
        <f t="shared" si="0"/>
        <v>148.5731942833635</v>
      </c>
      <c r="M45" s="1">
        <f t="shared" si="25"/>
        <v>82926.00594043793</v>
      </c>
      <c r="N45" s="1">
        <f t="shared" si="26"/>
        <v>1149.773612724899</v>
      </c>
      <c r="O45" s="1">
        <f t="shared" si="1"/>
        <v>-5000</v>
      </c>
      <c r="P45" s="1">
        <f t="shared" si="2"/>
        <v>-210.11422636062548</v>
      </c>
      <c r="Q45" s="1">
        <v>0</v>
      </c>
      <c r="R45" s="1">
        <v>0</v>
      </c>
      <c r="S45" s="1">
        <f t="shared" si="3"/>
        <v>3973.0029702189604</v>
      </c>
      <c r="T45" s="1">
        <f t="shared" si="4"/>
        <v>426.8728479622887</v>
      </c>
      <c r="U45" s="1">
        <f t="shared" si="5"/>
        <v>-10000</v>
      </c>
      <c r="V45" s="1">
        <f t="shared" si="6"/>
        <v>-210.11422636062548</v>
      </c>
      <c r="W45" s="1">
        <f t="shared" si="27"/>
        <v>3387.801782131376</v>
      </c>
      <c r="X45" s="1">
        <f t="shared" si="28"/>
        <v>215.2609527834572</v>
      </c>
      <c r="Y45" s="1">
        <f t="shared" si="7"/>
        <v>-7262304139460.964</v>
      </c>
      <c r="Z45" s="1">
        <f t="shared" si="8"/>
        <v>-269680207360.39996</v>
      </c>
      <c r="AA45" s="1">
        <f t="shared" si="9"/>
        <v>-86587994.52492958</v>
      </c>
      <c r="AB45" s="1">
        <f t="shared" si="10"/>
        <v>-1900891.5273615336</v>
      </c>
      <c r="AC45" s="1">
        <f t="shared" si="11"/>
        <v>16893779.522097133</v>
      </c>
      <c r="AD45" s="1">
        <f t="shared" si="12"/>
        <v>1788130.1144329687</v>
      </c>
      <c r="AE45" s="1">
        <f t="shared" si="13"/>
        <v>49955852.011880875</v>
      </c>
      <c r="AF45" s="1">
        <f t="shared" si="14"/>
        <v>3151713.3954093824</v>
      </c>
      <c r="AG45" s="1">
        <f t="shared" si="15"/>
        <v>280689369.3466922</v>
      </c>
      <c r="AH45" s="1">
        <f t="shared" si="16"/>
        <v>21745936.143502347</v>
      </c>
      <c r="AI45" s="1">
        <f t="shared" si="17"/>
        <v>829018475.6112517</v>
      </c>
      <c r="AJ45" s="1">
        <f t="shared" si="18"/>
        <v>28921669.710600737</v>
      </c>
      <c r="AK45" s="1">
        <f t="shared" si="19"/>
        <v>304018608.7612984</v>
      </c>
      <c r="AL45" s="1">
        <f t="shared" si="20"/>
        <v>37865772.04076155</v>
      </c>
      <c r="AM45" s="14">
        <f t="shared" si="21"/>
        <v>0.05160042902281805</v>
      </c>
      <c r="AN45" s="1">
        <f t="shared" si="22"/>
        <v>0.8551310392488369</v>
      </c>
      <c r="AO45" s="1">
        <f t="shared" si="23"/>
        <v>2.5196231665583264</v>
      </c>
      <c r="AP45" s="1">
        <f t="shared" si="29"/>
        <v>0.0012837507059801378</v>
      </c>
      <c r="AR45" s="13">
        <f t="shared" si="30"/>
        <v>23.646855687309166</v>
      </c>
      <c r="AS45" s="1">
        <f t="shared" si="31"/>
        <v>0.2337715000213499</v>
      </c>
      <c r="AT45" s="1">
        <f t="shared" si="32"/>
        <v>0.00046511039071603415</v>
      </c>
    </row>
    <row r="46" spans="1:46" ht="15" customHeight="1">
      <c r="A46" s="12" t="s">
        <v>104</v>
      </c>
      <c r="B46" s="17">
        <v>0.01</v>
      </c>
      <c r="C46" s="27">
        <f>2*B46*SQRT(B40*B34*B32/(B32+B34))</f>
        <v>0.030382181012509998</v>
      </c>
      <c r="D46" s="30"/>
      <c r="E46" s="25"/>
      <c r="F46" s="31"/>
      <c r="K46" s="13">
        <f t="shared" si="24"/>
        <v>24.590258885237258</v>
      </c>
      <c r="L46" s="1">
        <f t="shared" si="0"/>
        <v>154.5005965759457</v>
      </c>
      <c r="M46" s="1">
        <f t="shared" si="25"/>
        <v>81129.56565767687</v>
      </c>
      <c r="N46" s="1">
        <f t="shared" si="26"/>
        <v>1195.6444091420371</v>
      </c>
      <c r="O46" s="1">
        <f t="shared" si="1"/>
        <v>-5000</v>
      </c>
      <c r="P46" s="1">
        <f t="shared" si="2"/>
        <v>-218.49683907243661</v>
      </c>
      <c r="Q46" s="1">
        <v>0</v>
      </c>
      <c r="R46" s="1">
        <v>0</v>
      </c>
      <c r="S46" s="1">
        <f t="shared" si="3"/>
        <v>3074.782828838437</v>
      </c>
      <c r="T46" s="1">
        <f t="shared" si="4"/>
        <v>443.90315487503494</v>
      </c>
      <c r="U46" s="1">
        <f t="shared" si="5"/>
        <v>-10000</v>
      </c>
      <c r="V46" s="1">
        <f t="shared" si="6"/>
        <v>-218.49683907243661</v>
      </c>
      <c r="W46" s="1">
        <f t="shared" si="27"/>
        <v>2848.869697303063</v>
      </c>
      <c r="X46" s="1">
        <f t="shared" si="28"/>
        <v>223.8488967338214</v>
      </c>
      <c r="Y46" s="1">
        <f t="shared" si="7"/>
        <v>-7474184660228.635</v>
      </c>
      <c r="Z46" s="1">
        <f t="shared" si="8"/>
        <v>-317055375196.37103</v>
      </c>
      <c r="AA46" s="1">
        <f t="shared" si="9"/>
        <v>-91291970.73592517</v>
      </c>
      <c r="AB46" s="1">
        <f t="shared" si="10"/>
        <v>-2417027.791056434</v>
      </c>
      <c r="AC46" s="1">
        <f t="shared" si="11"/>
        <v>14195438.21014912</v>
      </c>
      <c r="AD46" s="1">
        <f t="shared" si="12"/>
        <v>1741713.5074590754</v>
      </c>
      <c r="AE46" s="1">
        <f t="shared" si="13"/>
        <v>49952259.13131535</v>
      </c>
      <c r="AF46" s="1">
        <f t="shared" si="14"/>
        <v>3277452.586086549</v>
      </c>
      <c r="AG46" s="1">
        <f t="shared" si="15"/>
        <v>230859917.47564247</v>
      </c>
      <c r="AH46" s="1">
        <f t="shared" si="16"/>
        <v>21566998.890919667</v>
      </c>
      <c r="AI46" s="1">
        <f t="shared" si="17"/>
        <v>811034412.0527165</v>
      </c>
      <c r="AJ46" s="1">
        <f t="shared" si="18"/>
        <v>29682997.742942475</v>
      </c>
      <c r="AK46" s="1">
        <f t="shared" si="19"/>
        <v>223972785.93870318</v>
      </c>
      <c r="AL46" s="1">
        <f t="shared" si="20"/>
        <v>37505048.6569863</v>
      </c>
      <c r="AM46" s="14">
        <f t="shared" si="21"/>
        <v>0.04563515260308191</v>
      </c>
      <c r="AN46" s="1">
        <f t="shared" si="22"/>
        <v>0.7398463489573288</v>
      </c>
      <c r="AO46" s="1">
        <f t="shared" si="23"/>
        <v>2.5896200733346304</v>
      </c>
      <c r="AP46" s="1">
        <f t="shared" si="29"/>
        <v>0.0012304709893927216</v>
      </c>
      <c r="AR46" s="13">
        <f t="shared" si="30"/>
        <v>24.590258885237258</v>
      </c>
      <c r="AS46" s="1">
        <f t="shared" si="31"/>
        <v>0.19118768665214447</v>
      </c>
      <c r="AT46" s="1">
        <f t="shared" si="32"/>
        <v>0.0003767311555098737</v>
      </c>
    </row>
    <row r="47" spans="1:46" ht="15" customHeight="1">
      <c r="A47" s="12" t="s">
        <v>105</v>
      </c>
      <c r="B47" s="17">
        <v>0</v>
      </c>
      <c r="C47" s="18" t="s">
        <v>13</v>
      </c>
      <c r="D47" s="32"/>
      <c r="E47" s="33"/>
      <c r="F47" s="34"/>
      <c r="K47" s="13">
        <f t="shared" si="24"/>
        <v>25.571299628115508</v>
      </c>
      <c r="L47" s="1">
        <f t="shared" si="0"/>
        <v>160.66447556344974</v>
      </c>
      <c r="M47" s="1">
        <f t="shared" si="25"/>
        <v>79186.92629192166</v>
      </c>
      <c r="N47" s="1">
        <f t="shared" si="26"/>
        <v>1243.3452440473227</v>
      </c>
      <c r="O47" s="1">
        <f t="shared" si="1"/>
        <v>-5000</v>
      </c>
      <c r="P47" s="1">
        <f t="shared" si="2"/>
        <v>-227.21388033339136</v>
      </c>
      <c r="Q47" s="1">
        <v>0</v>
      </c>
      <c r="R47" s="1">
        <v>0</v>
      </c>
      <c r="S47" s="1">
        <f t="shared" si="3"/>
        <v>2103.46314596083</v>
      </c>
      <c r="T47" s="1">
        <f t="shared" si="4"/>
        <v>461.61289444536726</v>
      </c>
      <c r="U47" s="1">
        <f t="shared" si="5"/>
        <v>-10000</v>
      </c>
      <c r="V47" s="1">
        <f t="shared" si="6"/>
        <v>-227.21388033339136</v>
      </c>
      <c r="W47" s="1">
        <f t="shared" si="27"/>
        <v>2266.077887576498</v>
      </c>
      <c r="X47" s="1">
        <f t="shared" si="28"/>
        <v>232.7794610263374</v>
      </c>
      <c r="Y47" s="1">
        <f t="shared" si="7"/>
        <v>-7597925508544.93</v>
      </c>
      <c r="Z47" s="1">
        <f t="shared" si="8"/>
        <v>-367674211624.7737</v>
      </c>
      <c r="AA47" s="1">
        <f t="shared" si="9"/>
        <v>-95289216.5309617</v>
      </c>
      <c r="AB47" s="1">
        <f t="shared" si="10"/>
        <v>-3008583.81653947</v>
      </c>
      <c r="AC47" s="1">
        <f t="shared" si="11"/>
        <v>11277498.71328078</v>
      </c>
      <c r="AD47" s="1">
        <f t="shared" si="12"/>
        <v>1678781.6551056379</v>
      </c>
      <c r="AE47" s="1">
        <f t="shared" si="13"/>
        <v>49948373.85258384</v>
      </c>
      <c r="AF47" s="1">
        <f t="shared" si="14"/>
        <v>3408208.20500087</v>
      </c>
      <c r="AG47" s="1">
        <f t="shared" si="15"/>
        <v>179154317.4194947</v>
      </c>
      <c r="AH47" s="1">
        <f t="shared" si="16"/>
        <v>21250607.18672487</v>
      </c>
      <c r="AI47" s="1">
        <f t="shared" si="17"/>
        <v>791586757.6217225</v>
      </c>
      <c r="AJ47" s="1">
        <f t="shared" si="18"/>
        <v>30425821.234934993</v>
      </c>
      <c r="AK47" s="1">
        <f t="shared" si="19"/>
        <v>141044463.04749048</v>
      </c>
      <c r="AL47" s="1">
        <f t="shared" si="20"/>
        <v>36896898.343071215</v>
      </c>
      <c r="AM47" s="14">
        <f t="shared" si="21"/>
        <v>0.03869090938129697</v>
      </c>
      <c r="AN47" s="1">
        <f t="shared" si="22"/>
        <v>0.6122065752585584</v>
      </c>
      <c r="AO47" s="1">
        <f t="shared" si="23"/>
        <v>2.6881647025436544</v>
      </c>
      <c r="AP47" s="1">
        <f t="shared" si="29"/>
        <v>0.0011918222738537562</v>
      </c>
      <c r="AR47" s="13">
        <f t="shared" si="30"/>
        <v>25.571299628115508</v>
      </c>
      <c r="AS47" s="1">
        <f t="shared" si="31"/>
        <v>0.14989654943812913</v>
      </c>
      <c r="AT47" s="1">
        <f t="shared" si="32"/>
        <v>0.0002920420029740666</v>
      </c>
    </row>
    <row r="48" spans="1:46" ht="15" customHeight="1">
      <c r="A48" s="12" t="s">
        <v>106</v>
      </c>
      <c r="B48" s="17">
        <v>1</v>
      </c>
      <c r="C48" s="12" t="s">
        <v>13</v>
      </c>
      <c r="D48" s="1" t="s">
        <v>73</v>
      </c>
      <c r="K48" s="13">
        <f t="shared" si="24"/>
        <v>26.591479484724882</v>
      </c>
      <c r="L48" s="1">
        <f t="shared" si="0"/>
        <v>167.07426560252645</v>
      </c>
      <c r="M48" s="1">
        <f t="shared" si="25"/>
        <v>77086.18977337645</v>
      </c>
      <c r="N48" s="1">
        <f t="shared" si="26"/>
        <v>1292.949127746433</v>
      </c>
      <c r="O48" s="1">
        <f t="shared" si="1"/>
        <v>-5000</v>
      </c>
      <c r="P48" s="1">
        <f t="shared" si="2"/>
        <v>-236.27869233861762</v>
      </c>
      <c r="Q48" s="1">
        <v>0</v>
      </c>
      <c r="R48" s="1">
        <v>0</v>
      </c>
      <c r="S48" s="1">
        <f t="shared" si="3"/>
        <v>1053.0948866882227</v>
      </c>
      <c r="T48" s="1">
        <f t="shared" si="4"/>
        <v>480.02917298079734</v>
      </c>
      <c r="U48" s="1">
        <f t="shared" si="5"/>
        <v>-10000</v>
      </c>
      <c r="V48" s="1">
        <f t="shared" si="6"/>
        <v>-236.27869233861762</v>
      </c>
      <c r="W48" s="1">
        <f t="shared" si="27"/>
        <v>1635.8569320129336</v>
      </c>
      <c r="X48" s="1">
        <f t="shared" si="28"/>
        <v>242.06631467183425</v>
      </c>
      <c r="Y48" s="1">
        <f t="shared" si="7"/>
        <v>-7615943537202.439</v>
      </c>
      <c r="Z48" s="1">
        <f t="shared" si="8"/>
        <v>-421142050611.07733</v>
      </c>
      <c r="AA48" s="1">
        <f t="shared" si="9"/>
        <v>-98337658.70192887</v>
      </c>
      <c r="AB48" s="1">
        <f t="shared" si="10"/>
        <v>-3685395.998362908</v>
      </c>
      <c r="AC48" s="1">
        <f t="shared" si="11"/>
        <v>8122089.547774779</v>
      </c>
      <c r="AD48" s="1">
        <f t="shared" si="12"/>
        <v>1596849.71010825</v>
      </c>
      <c r="AE48" s="1">
        <f t="shared" si="13"/>
        <v>49944172.379546754</v>
      </c>
      <c r="AF48" s="1">
        <f t="shared" si="14"/>
        <v>3544180.385079264</v>
      </c>
      <c r="AG48" s="1">
        <f t="shared" si="15"/>
        <v>125788998.47283064</v>
      </c>
      <c r="AH48" s="1">
        <f t="shared" si="16"/>
        <v>20775049.663898952</v>
      </c>
      <c r="AI48" s="1">
        <f t="shared" si="17"/>
        <v>770556401.4046003</v>
      </c>
      <c r="AJ48" s="1">
        <f t="shared" si="18"/>
        <v>31143315.394484237</v>
      </c>
      <c r="AK48" s="1">
        <f t="shared" si="19"/>
        <v>55614246.60457558</v>
      </c>
      <c r="AL48" s="1">
        <f t="shared" si="20"/>
        <v>36002431.11694628</v>
      </c>
      <c r="AM48" s="14">
        <f t="shared" si="21"/>
        <v>0.030292534567491366</v>
      </c>
      <c r="AN48" s="1">
        <f t="shared" si="22"/>
        <v>0.4665722406346864</v>
      </c>
      <c r="AO48" s="1">
        <f t="shared" si="23"/>
        <v>2.8222226945705113</v>
      </c>
      <c r="AP48" s="1">
        <f t="shared" si="29"/>
        <v>0.001168173138358935</v>
      </c>
      <c r="AR48" s="13">
        <f t="shared" si="30"/>
        <v>26.591479484724882</v>
      </c>
      <c r="AS48" s="1">
        <f t="shared" si="31"/>
        <v>0.10852773388677601</v>
      </c>
      <c r="AT48" s="1">
        <f t="shared" si="32"/>
        <v>0.00020865173200310079</v>
      </c>
    </row>
    <row r="49" spans="1:46" ht="15" customHeight="1">
      <c r="A49" s="12" t="s">
        <v>107</v>
      </c>
      <c r="B49" s="17">
        <v>0</v>
      </c>
      <c r="C49" s="12" t="s">
        <v>13</v>
      </c>
      <c r="D49" s="1" t="s">
        <v>74</v>
      </c>
      <c r="K49" s="13">
        <f t="shared" si="24"/>
        <v>27.652359929687897</v>
      </c>
      <c r="L49" s="1">
        <f t="shared" si="0"/>
        <v>173.73977743822905</v>
      </c>
      <c r="M49" s="1">
        <f t="shared" si="25"/>
        <v>74814.48973571463</v>
      </c>
      <c r="N49" s="1">
        <f t="shared" si="26"/>
        <v>1344.5319833279025</v>
      </c>
      <c r="O49" s="1">
        <f t="shared" si="1"/>
        <v>-5000</v>
      </c>
      <c r="P49" s="1">
        <f t="shared" si="2"/>
        <v>-245.7051495768266</v>
      </c>
      <c r="Q49" s="1">
        <v>0</v>
      </c>
      <c r="R49" s="1">
        <v>0</v>
      </c>
      <c r="S49" s="1">
        <f t="shared" si="3"/>
        <v>-82.75513214268358</v>
      </c>
      <c r="T49" s="1">
        <f t="shared" si="4"/>
        <v>499.18017820860456</v>
      </c>
      <c r="U49" s="1">
        <f t="shared" si="5"/>
        <v>-10000</v>
      </c>
      <c r="V49" s="1">
        <f t="shared" si="6"/>
        <v>-245.7051495768266</v>
      </c>
      <c r="W49" s="1">
        <f t="shared" si="27"/>
        <v>954.3469207143899</v>
      </c>
      <c r="X49" s="1">
        <f t="shared" si="28"/>
        <v>251.72367201320102</v>
      </c>
      <c r="Y49" s="1">
        <f t="shared" si="7"/>
        <v>-7509429733967.81</v>
      </c>
      <c r="Z49" s="1">
        <f t="shared" si="8"/>
        <v>-476833582912.167</v>
      </c>
      <c r="AA49" s="1">
        <f t="shared" si="9"/>
        <v>-100144261.55245999</v>
      </c>
      <c r="AB49" s="1">
        <f t="shared" si="10"/>
        <v>-4458543.351322385</v>
      </c>
      <c r="AC49" s="1">
        <f t="shared" si="11"/>
        <v>4709884.801087918</v>
      </c>
      <c r="AD49" s="1">
        <f t="shared" si="12"/>
        <v>1493106.3129683181</v>
      </c>
      <c r="AE49" s="1">
        <f t="shared" si="13"/>
        <v>49939628.97947143</v>
      </c>
      <c r="AF49" s="1">
        <f t="shared" si="14"/>
        <v>3685577.2436523996</v>
      </c>
      <c r="AG49" s="1">
        <f t="shared" si="15"/>
        <v>71060527.37611508</v>
      </c>
      <c r="AH49" s="1">
        <f t="shared" si="16"/>
        <v>20115728.034159016</v>
      </c>
      <c r="AI49" s="1">
        <f t="shared" si="17"/>
        <v>747814538.9250718</v>
      </c>
      <c r="AJ49" s="1">
        <f t="shared" si="18"/>
        <v>31827625.224306747</v>
      </c>
      <c r="AK49" s="1">
        <f t="shared" si="19"/>
        <v>-31802075.67878273</v>
      </c>
      <c r="AL49" s="1">
        <f t="shared" si="20"/>
        <v>34777591.90114122</v>
      </c>
      <c r="AM49" s="14">
        <f t="shared" si="21"/>
        <v>0.01982087671776099</v>
      </c>
      <c r="AN49" s="1">
        <f t="shared" si="22"/>
        <v>0.29626814099610543</v>
      </c>
      <c r="AO49" s="1">
        <f t="shared" si="23"/>
        <v>3.0026497966573116</v>
      </c>
      <c r="AP49" s="1">
        <f t="shared" si="29"/>
        <v>0.0011609961064722096</v>
      </c>
      <c r="AR49" s="13">
        <f t="shared" si="30"/>
        <v>27.652359929687897</v>
      </c>
      <c r="AS49" s="1">
        <f t="shared" si="31"/>
        <v>0.06566751104966785</v>
      </c>
      <c r="AT49" s="1">
        <f t="shared" si="32"/>
        <v>0.00012429377463535438</v>
      </c>
    </row>
    <row r="50" spans="1:46" ht="15" customHeight="1">
      <c r="A50" s="12" t="s">
        <v>75</v>
      </c>
      <c r="B50" s="17">
        <v>10</v>
      </c>
      <c r="C50" s="12" t="s">
        <v>71</v>
      </c>
      <c r="D50" s="1" t="s">
        <v>76</v>
      </c>
      <c r="K50" s="13">
        <f t="shared" si="24"/>
        <v>28.755564733442284</v>
      </c>
      <c r="L50" s="1">
        <f t="shared" si="0"/>
        <v>180.67121322021788</v>
      </c>
      <c r="M50" s="1">
        <f t="shared" si="25"/>
        <v>72357.91271353458</v>
      </c>
      <c r="N50" s="1">
        <f t="shared" si="26"/>
        <v>1398.1727628700594</v>
      </c>
      <c r="O50" s="1">
        <f t="shared" si="1"/>
        <v>-5000</v>
      </c>
      <c r="P50" s="1">
        <f t="shared" si="2"/>
        <v>-255.50768006643338</v>
      </c>
      <c r="Q50" s="1">
        <v>0</v>
      </c>
      <c r="R50" s="1">
        <v>0</v>
      </c>
      <c r="S50" s="1">
        <f t="shared" si="3"/>
        <v>-1311.043643232715</v>
      </c>
      <c r="T50" s="1">
        <f t="shared" si="4"/>
        <v>519.0952224196221</v>
      </c>
      <c r="U50" s="1">
        <f t="shared" si="5"/>
        <v>-10000</v>
      </c>
      <c r="V50" s="1">
        <f t="shared" si="6"/>
        <v>-255.50768006643338</v>
      </c>
      <c r="W50" s="1">
        <f t="shared" si="27"/>
        <v>217.37381406037093</v>
      </c>
      <c r="X50" s="1">
        <f t="shared" si="28"/>
        <v>261.7663144816839</v>
      </c>
      <c r="Y50" s="1">
        <f t="shared" si="7"/>
        <v>-7258804964725.82</v>
      </c>
      <c r="Z50" s="1">
        <f t="shared" si="8"/>
        <v>-533824566346.98474</v>
      </c>
      <c r="AA50" s="1">
        <f t="shared" si="9"/>
        <v>-100355584.025794</v>
      </c>
      <c r="AB50" s="1">
        <f t="shared" si="10"/>
        <v>-5340502.955584465</v>
      </c>
      <c r="AC50" s="1">
        <f t="shared" si="11"/>
        <v>1019985.7665690993</v>
      </c>
      <c r="AD50" s="1">
        <f t="shared" si="12"/>
        <v>1364372.251346177</v>
      </c>
      <c r="AE50" s="1">
        <f t="shared" si="13"/>
        <v>49934715.82542707</v>
      </c>
      <c r="AF50" s="1">
        <f t="shared" si="14"/>
        <v>3832615.2009965004</v>
      </c>
      <c r="AG50" s="1">
        <f t="shared" si="15"/>
        <v>15362720.932843247</v>
      </c>
      <c r="AH50" s="1">
        <f t="shared" si="16"/>
        <v>19244790.280789714</v>
      </c>
      <c r="AI50" s="1">
        <f t="shared" si="17"/>
        <v>723221883.2563728</v>
      </c>
      <c r="AJ50" s="1">
        <f t="shared" si="18"/>
        <v>32469730.0405853</v>
      </c>
      <c r="AK50" s="1">
        <f t="shared" si="19"/>
        <v>-120524882.12741733</v>
      </c>
      <c r="AL50" s="1">
        <f t="shared" si="20"/>
        <v>33172504.480285585</v>
      </c>
      <c r="AM50" s="14">
        <f t="shared" si="21"/>
        <v>0.007639790761179286</v>
      </c>
      <c r="AN50" s="1">
        <f t="shared" si="22"/>
        <v>0.11043640006493563</v>
      </c>
      <c r="AO50" s="1">
        <f t="shared" si="23"/>
        <v>3.2467612550731912</v>
      </c>
      <c r="AP50" s="1">
        <f t="shared" si="29"/>
        <v>0.0011733998655277338</v>
      </c>
      <c r="AR50" s="13">
        <f t="shared" si="30"/>
        <v>28.755564733442284</v>
      </c>
      <c r="AS50" s="1">
        <f t="shared" si="31"/>
        <v>0.023406252900688596</v>
      </c>
      <c r="AT50" s="1">
        <f t="shared" si="32"/>
        <v>4.3496063718537084E-05</v>
      </c>
    </row>
    <row r="51" spans="1:46" ht="15" customHeight="1" thickBot="1">
      <c r="A51" s="16" t="s">
        <v>77</v>
      </c>
      <c r="B51" s="35">
        <v>500</v>
      </c>
      <c r="C51" s="16" t="s">
        <v>71</v>
      </c>
      <c r="D51" s="1" t="s">
        <v>78</v>
      </c>
      <c r="K51" s="13">
        <f t="shared" si="24"/>
        <v>29.902782447563865</v>
      </c>
      <c r="L51" s="1">
        <f t="shared" si="0"/>
        <v>187.8791821180438</v>
      </c>
      <c r="M51" s="1">
        <f t="shared" si="25"/>
        <v>69701.41292665494</v>
      </c>
      <c r="N51" s="1">
        <f t="shared" si="26"/>
        <v>1453.953568284095</v>
      </c>
      <c r="O51" s="1">
        <f t="shared" si="1"/>
        <v>-5000</v>
      </c>
      <c r="P51" s="1">
        <f t="shared" si="2"/>
        <v>-265.7012874389022</v>
      </c>
      <c r="Q51" s="1">
        <v>0</v>
      </c>
      <c r="R51" s="1">
        <v>0</v>
      </c>
      <c r="S51" s="1">
        <f t="shared" si="3"/>
        <v>-2639.2935366725324</v>
      </c>
      <c r="T51" s="1">
        <f t="shared" si="4"/>
        <v>539.8047873332647</v>
      </c>
      <c r="U51" s="1">
        <f t="shared" si="5"/>
        <v>-10000</v>
      </c>
      <c r="V51" s="1">
        <f t="shared" si="6"/>
        <v>-265.7012874389022</v>
      </c>
      <c r="W51" s="1">
        <f t="shared" si="27"/>
        <v>-579.5761220035183</v>
      </c>
      <c r="X51" s="1">
        <f t="shared" si="28"/>
        <v>272.20961322116096</v>
      </c>
      <c r="Y51" s="1">
        <f t="shared" si="7"/>
        <v>-6844444674711.825</v>
      </c>
      <c r="Z51" s="1">
        <f t="shared" si="8"/>
        <v>-590806469479.7454</v>
      </c>
      <c r="AA51" s="1">
        <f t="shared" si="9"/>
        <v>-98546671.3654146</v>
      </c>
      <c r="AB51" s="1">
        <f t="shared" si="10"/>
        <v>-6345324.786854332</v>
      </c>
      <c r="AC51" s="1">
        <f t="shared" si="11"/>
        <v>-2970207.0547037</v>
      </c>
      <c r="AD51" s="1">
        <f t="shared" si="12"/>
        <v>1207053.9443206238</v>
      </c>
      <c r="AE51" s="1">
        <f t="shared" si="13"/>
        <v>49929402.82585331</v>
      </c>
      <c r="AF51" s="1">
        <f t="shared" si="14"/>
        <v>3985519.311583533</v>
      </c>
      <c r="AG51" s="1">
        <f t="shared" si="15"/>
        <v>-40793054.74066071</v>
      </c>
      <c r="AH51" s="1">
        <f t="shared" si="16"/>
        <v>18130717.8830539</v>
      </c>
      <c r="AI51" s="1">
        <f t="shared" si="17"/>
        <v>696627811.93158</v>
      </c>
      <c r="AJ51" s="1">
        <f t="shared" si="18"/>
        <v>33059290.83376371</v>
      </c>
      <c r="AK51" s="1">
        <f t="shared" si="19"/>
        <v>-209676742.55683705</v>
      </c>
      <c r="AL51" s="1">
        <f t="shared" si="20"/>
        <v>31130733.25191784</v>
      </c>
      <c r="AM51" s="14">
        <f t="shared" si="21"/>
        <v>0.016473462044138444</v>
      </c>
      <c r="AN51" s="1">
        <f t="shared" si="22"/>
        <v>0.22937104250889562</v>
      </c>
      <c r="AO51" s="1">
        <f t="shared" si="23"/>
        <v>3.5834094472453932</v>
      </c>
      <c r="AP51" s="1">
        <f t="shared" si="29"/>
        <v>0.0012112408683379074</v>
      </c>
      <c r="AR51" s="13">
        <f t="shared" si="30"/>
        <v>29.902782447563865</v>
      </c>
      <c r="AS51" s="1">
        <f t="shared" si="31"/>
        <v>0.046672193843699104</v>
      </c>
      <c r="AT51" s="1">
        <f t="shared" si="32"/>
        <v>8.487253678368844E-05</v>
      </c>
    </row>
    <row r="52" spans="1:46" ht="15" customHeight="1">
      <c r="A52" s="36">
        <f>SPR0+SPR1+SPR5</f>
        <v>105010</v>
      </c>
      <c r="B52" s="37">
        <f>-SPR1</f>
        <v>-5000</v>
      </c>
      <c r="C52" s="38">
        <f>-SPR5</f>
        <v>-10</v>
      </c>
      <c r="D52" s="1" t="s">
        <v>108</v>
      </c>
      <c r="K52" s="13">
        <f t="shared" si="24"/>
        <v>31.09576898924263</v>
      </c>
      <c r="L52" s="1">
        <f t="shared" si="0"/>
        <v>195.37471655941144</v>
      </c>
      <c r="M52" s="1">
        <f t="shared" si="25"/>
        <v>66828.72012932964</v>
      </c>
      <c r="N52" s="1">
        <f t="shared" si="26"/>
        <v>1511.9597769782308</v>
      </c>
      <c r="O52" s="1">
        <f t="shared" si="1"/>
        <v>-5000</v>
      </c>
      <c r="P52" s="1">
        <f t="shared" si="2"/>
        <v>-276.301573903119</v>
      </c>
      <c r="Q52" s="1">
        <v>0</v>
      </c>
      <c r="R52" s="1">
        <v>0</v>
      </c>
      <c r="S52" s="1">
        <f t="shared" si="3"/>
        <v>-4075.639935335181</v>
      </c>
      <c r="T52" s="1">
        <f t="shared" si="4"/>
        <v>561.34057075247</v>
      </c>
      <c r="U52" s="1">
        <f t="shared" si="5"/>
        <v>-10000</v>
      </c>
      <c r="V52" s="1">
        <f t="shared" si="6"/>
        <v>-276.301573903119</v>
      </c>
      <c r="W52" s="1">
        <f t="shared" si="27"/>
        <v>-1441.3839612011088</v>
      </c>
      <c r="X52" s="1">
        <f t="shared" si="28"/>
        <v>283.06955261502435</v>
      </c>
      <c r="Y52" s="1">
        <f t="shared" si="7"/>
        <v>-6247770160660.141</v>
      </c>
      <c r="Z52" s="1">
        <f t="shared" si="8"/>
        <v>-645980073004.8693</v>
      </c>
      <c r="AA52" s="1">
        <f t="shared" si="9"/>
        <v>-94207993.83006336</v>
      </c>
      <c r="AB52" s="1">
        <f t="shared" si="10"/>
        <v>-7488828.3466317225</v>
      </c>
      <c r="AC52" s="1">
        <f t="shared" si="11"/>
        <v>-7285132.368917127</v>
      </c>
      <c r="AD52" s="1">
        <f t="shared" si="12"/>
        <v>1017091.1059965431</v>
      </c>
      <c r="AE52" s="1">
        <f t="shared" si="13"/>
        <v>49923657.44025866</v>
      </c>
      <c r="AF52" s="1">
        <f t="shared" si="14"/>
        <v>4144523.608546785</v>
      </c>
      <c r="AG52" s="1">
        <f t="shared" si="15"/>
        <v>-96753835.11965457</v>
      </c>
      <c r="AH52" s="1">
        <f t="shared" si="16"/>
        <v>16737861.336326385</v>
      </c>
      <c r="AI52" s="1">
        <f t="shared" si="17"/>
        <v>667869444.4272391</v>
      </c>
      <c r="AJ52" s="1">
        <f t="shared" si="18"/>
        <v>33584478.32344714</v>
      </c>
      <c r="AK52" s="1">
        <f t="shared" si="19"/>
        <v>-298142182.3908564</v>
      </c>
      <c r="AL52" s="1">
        <f t="shared" si="20"/>
        <v>28588452.513350837</v>
      </c>
      <c r="AM52" s="14">
        <f t="shared" si="21"/>
        <v>0.04470250756017056</v>
      </c>
      <c r="AN52" s="1">
        <f t="shared" si="22"/>
        <v>0.5967247530959885</v>
      </c>
      <c r="AO52" s="1">
        <f t="shared" si="23"/>
        <v>4.06389628155723</v>
      </c>
      <c r="AP52" s="1">
        <f t="shared" si="29"/>
        <v>0.0012855616254751944</v>
      </c>
      <c r="AR52" s="13">
        <f t="shared" si="30"/>
        <v>31.09576898924263</v>
      </c>
      <c r="AS52" s="1">
        <f t="shared" si="31"/>
        <v>0.11711925899586585</v>
      </c>
      <c r="AT52" s="1">
        <f t="shared" si="32"/>
        <v>0.00020759452803638075</v>
      </c>
    </row>
    <row r="53" spans="1:46" ht="15" customHeight="1">
      <c r="A53" s="39">
        <f>B52</f>
        <v>-5000</v>
      </c>
      <c r="B53" s="40">
        <f>SPR1+SPR2+SPR4</f>
        <v>15010</v>
      </c>
      <c r="C53" s="41">
        <f>-SPR2</f>
        <v>-10000</v>
      </c>
      <c r="D53" s="1" t="s">
        <v>79</v>
      </c>
      <c r="K53" s="13">
        <f t="shared" si="24"/>
        <v>32.33635032886778</v>
      </c>
      <c r="L53" s="1">
        <f t="shared" si="0"/>
        <v>203.16928911627627</v>
      </c>
      <c r="M53" s="1">
        <f t="shared" si="25"/>
        <v>63722.239959986946</v>
      </c>
      <c r="N53" s="1">
        <f t="shared" si="26"/>
        <v>1572.2801725353206</v>
      </c>
      <c r="O53" s="1">
        <f t="shared" si="1"/>
        <v>-5000</v>
      </c>
      <c r="P53" s="1">
        <f t="shared" si="2"/>
        <v>-287.3247641259384</v>
      </c>
      <c r="Q53" s="1">
        <v>0</v>
      </c>
      <c r="R53" s="1">
        <v>0</v>
      </c>
      <c r="S53" s="1">
        <f t="shared" si="3"/>
        <v>-5628.880020006527</v>
      </c>
      <c r="T53" s="1">
        <f t="shared" si="4"/>
        <v>583.7355350799628</v>
      </c>
      <c r="U53" s="1">
        <f t="shared" si="5"/>
        <v>-10000</v>
      </c>
      <c r="V53" s="1">
        <f t="shared" si="6"/>
        <v>-287.3247641259384</v>
      </c>
      <c r="W53" s="1">
        <f t="shared" si="27"/>
        <v>-2373.3280120039162</v>
      </c>
      <c r="X53" s="1">
        <f t="shared" si="28"/>
        <v>294.3627547516792</v>
      </c>
      <c r="Y53" s="1">
        <f t="shared" si="7"/>
        <v>-5452834440181.811</v>
      </c>
      <c r="Z53" s="1">
        <f t="shared" si="8"/>
        <v>-696923158240.605</v>
      </c>
      <c r="AA53" s="1">
        <f t="shared" si="9"/>
        <v>-86730095.8523819</v>
      </c>
      <c r="AB53" s="1">
        <f t="shared" si="10"/>
        <v>-8788823.808381947</v>
      </c>
      <c r="AC53" s="1">
        <f t="shared" si="11"/>
        <v>-11951217.769096069</v>
      </c>
      <c r="AD53" s="1">
        <f t="shared" si="12"/>
        <v>789897.8625158883</v>
      </c>
      <c r="AE53" s="1">
        <f t="shared" si="13"/>
        <v>49917444.47991998</v>
      </c>
      <c r="AF53" s="1">
        <f t="shared" si="14"/>
        <v>4309871.461889076</v>
      </c>
      <c r="AG53" s="1">
        <f t="shared" si="15"/>
        <v>-151696597.8075013</v>
      </c>
      <c r="AH53" s="1">
        <f t="shared" si="16"/>
        <v>15025917.517372863</v>
      </c>
      <c r="AI53" s="1">
        <f t="shared" si="17"/>
        <v>636770644.5701559</v>
      </c>
      <c r="AJ53" s="1">
        <f t="shared" si="18"/>
        <v>34031779.2914329</v>
      </c>
      <c r="AK53" s="1">
        <f t="shared" si="19"/>
        <v>-384520083.62856257</v>
      </c>
      <c r="AL53" s="1">
        <f t="shared" si="20"/>
        <v>25473511.7492409</v>
      </c>
      <c r="AM53" s="14">
        <f t="shared" si="21"/>
        <v>0.08993608749327481</v>
      </c>
      <c r="AN53" s="1">
        <f t="shared" si="22"/>
        <v>1.1446462584045847</v>
      </c>
      <c r="AO53" s="1">
        <f t="shared" si="23"/>
        <v>4.788259815831296</v>
      </c>
      <c r="AP53" s="1">
        <f t="shared" si="29"/>
        <v>0.0014185039907381313</v>
      </c>
      <c r="AR53" s="13">
        <f t="shared" si="30"/>
        <v>32.33635032886778</v>
      </c>
      <c r="AS53" s="1">
        <f t="shared" si="31"/>
        <v>0.21789823822831839</v>
      </c>
      <c r="AT53" s="1">
        <f t="shared" si="32"/>
        <v>0.00037467322261407416</v>
      </c>
    </row>
    <row r="54" spans="1:46" ht="15" customHeight="1" thickBot="1">
      <c r="A54" s="42">
        <f>C52</f>
        <v>-10</v>
      </c>
      <c r="B54" s="43">
        <f>C53</f>
        <v>-10000</v>
      </c>
      <c r="C54" s="44">
        <f>SPR2+SPR3+SPR5</f>
        <v>10020</v>
      </c>
      <c r="D54" s="1" t="s">
        <v>80</v>
      </c>
      <c r="K54" s="13">
        <f t="shared" si="24"/>
        <v>33.626425284835356</v>
      </c>
      <c r="L54" s="1">
        <f t="shared" si="0"/>
        <v>211.27483006462055</v>
      </c>
      <c r="M54" s="1">
        <f t="shared" si="25"/>
        <v>60362.94618116571</v>
      </c>
      <c r="N54" s="1">
        <f t="shared" si="26"/>
        <v>1635.0070806038977</v>
      </c>
      <c r="O54" s="1">
        <f t="shared" si="1"/>
        <v>-5000</v>
      </c>
      <c r="P54" s="1">
        <f t="shared" si="2"/>
        <v>-298.7877300654573</v>
      </c>
      <c r="Q54" s="1">
        <v>0</v>
      </c>
      <c r="R54" s="1">
        <v>0</v>
      </c>
      <c r="S54" s="1">
        <f t="shared" si="3"/>
        <v>-7308.526909417145</v>
      </c>
      <c r="T54" s="1">
        <f t="shared" si="4"/>
        <v>607.0239577700988</v>
      </c>
      <c r="U54" s="1">
        <f t="shared" si="5"/>
        <v>-10000</v>
      </c>
      <c r="V54" s="1">
        <f t="shared" si="6"/>
        <v>-298.7877300654573</v>
      </c>
      <c r="W54" s="1">
        <f t="shared" si="27"/>
        <v>-3381.116145650287</v>
      </c>
      <c r="X54" s="1">
        <f t="shared" si="28"/>
        <v>306.10650486610535</v>
      </c>
      <c r="Y54" s="1">
        <f t="shared" si="7"/>
        <v>-4448569990405.203</v>
      </c>
      <c r="Z54" s="1">
        <f t="shared" si="8"/>
        <v>-740426319445.0829</v>
      </c>
      <c r="AA54" s="1">
        <f t="shared" si="9"/>
        <v>-75385561.54009542</v>
      </c>
      <c r="AB54" s="1">
        <f t="shared" si="10"/>
        <v>-10265360.733683728</v>
      </c>
      <c r="AC54" s="1">
        <f t="shared" si="11"/>
        <v>-16997041.59599865</v>
      </c>
      <c r="AD54" s="1">
        <f t="shared" si="12"/>
        <v>520296.5060840094</v>
      </c>
      <c r="AE54" s="1">
        <f t="shared" si="13"/>
        <v>49910725.892362334</v>
      </c>
      <c r="AF54" s="1">
        <f t="shared" si="14"/>
        <v>4481815.950981859</v>
      </c>
      <c r="AG54" s="1">
        <f t="shared" si="15"/>
        <v>-204594618.2350337</v>
      </c>
      <c r="AH54" s="1">
        <f t="shared" si="16"/>
        <v>12949341.640455078</v>
      </c>
      <c r="AI54" s="1">
        <f t="shared" si="17"/>
        <v>603140941.7574025</v>
      </c>
      <c r="AJ54" s="1">
        <f t="shared" si="18"/>
        <v>34385778.47557285</v>
      </c>
      <c r="AK54" s="1">
        <f t="shared" si="19"/>
        <v>-467067430.85816115</v>
      </c>
      <c r="AL54" s="1">
        <f t="shared" si="20"/>
        <v>21704383.94721896</v>
      </c>
      <c r="AM54" s="14">
        <f t="shared" si="21"/>
        <v>0.1683131514872361</v>
      </c>
      <c r="AN54" s="1">
        <f t="shared" si="22"/>
        <v>2.0291011047825873</v>
      </c>
      <c r="AO54" s="1">
        <f t="shared" si="23"/>
        <v>5.979498882382332</v>
      </c>
      <c r="AP54" s="1">
        <f t="shared" si="29"/>
        <v>0.00166002501261053</v>
      </c>
      <c r="AR54" s="13">
        <f t="shared" si="30"/>
        <v>33.626425284835356</v>
      </c>
      <c r="AS54" s="1">
        <f t="shared" si="31"/>
        <v>0.3771041375314899</v>
      </c>
      <c r="AT54" s="1">
        <f t="shared" si="32"/>
        <v>0.0006253940842931515</v>
      </c>
    </row>
    <row r="55" spans="1:46" ht="15" customHeight="1">
      <c r="A55" s="46" t="s">
        <v>117</v>
      </c>
      <c r="D55" s="25"/>
      <c r="K55" s="13">
        <f t="shared" si="24"/>
        <v>34.96796842985607</v>
      </c>
      <c r="L55" s="1">
        <f aca="true" t="shared" si="33" ref="L55:L86">6.283*K55</f>
        <v>219.7037456447857</v>
      </c>
      <c r="M55" s="1">
        <f t="shared" si="25"/>
        <v>56730.26414965131</v>
      </c>
      <c r="N55" s="1">
        <f t="shared" si="26"/>
        <v>1700.2365102106683</v>
      </c>
      <c r="O55" s="1">
        <f aca="true" t="shared" si="34" ref="O55:O86">-SPR1</f>
        <v>-5000</v>
      </c>
      <c r="P55" s="1">
        <f aca="true" t="shared" si="35" ref="P55:P86">-DAM1*L55</f>
        <v>-310.7080167950248</v>
      </c>
      <c r="Q55" s="1">
        <v>0</v>
      </c>
      <c r="R55" s="1">
        <v>0</v>
      </c>
      <c r="S55" s="1">
        <f aca="true" t="shared" si="36" ref="S55:S86">SPR1+SPR2+SPR4-MAS2*L55^2</f>
        <v>-9124.867925174345</v>
      </c>
      <c r="T55" s="1">
        <f aca="true" t="shared" si="37" ref="T55:T86">(DAM1+DAM2+DAM4)*L55</f>
        <v>631.2414837935108</v>
      </c>
      <c r="U55" s="1">
        <f aca="true" t="shared" si="38" ref="U55:U86">-SPR2</f>
        <v>-10000</v>
      </c>
      <c r="V55" s="1">
        <f aca="true" t="shared" si="39" ref="V55:V86">-DAM2*L55</f>
        <v>-310.7080167950248</v>
      </c>
      <c r="W55" s="1">
        <f t="shared" si="27"/>
        <v>-4470.920755104607</v>
      </c>
      <c r="X55" s="1">
        <f t="shared" si="28"/>
        <v>318.31877779642394</v>
      </c>
      <c r="Y55" s="1">
        <f aca="true" t="shared" si="40" ref="Y55:Y86">S55*AG55-T55*AH55+U55*AI55-V55*AJ55+O55*AC55-P55*AD55</f>
        <v>-3231916176368.447</v>
      </c>
      <c r="Z55" s="1">
        <f aca="true" t="shared" si="41" ref="Z55:Z86">S55*AH55+T55*AG55+U55*AJ55+V55*AI55+O55*AD55+P55*AC55</f>
        <v>-772289602870.9789</v>
      </c>
      <c r="AA55" s="1">
        <f aca="true" t="shared" si="42" ref="AA55:AA86">S55*W55-T55*X55-U55^2+V55^2</f>
        <v>-59307835.151664555</v>
      </c>
      <c r="AB55" s="1">
        <f aca="true" t="shared" si="43" ref="AB55:AB86">S55*X55+T55*W55-2*U55*V55</f>
        <v>-11941007.79277122</v>
      </c>
      <c r="AC55" s="1">
        <f aca="true" t="shared" si="44" ref="AC55:AC86">-O55*W55+P55*X55+Q55*U55-R55*V55</f>
        <v>-22453507.97168078</v>
      </c>
      <c r="AD55" s="1">
        <f aca="true" t="shared" si="45" ref="AD55:AD86">-O55*X55-P55*W55+Q55*V55+R55*U55</f>
        <v>202442.96791585255</v>
      </c>
      <c r="AE55" s="1">
        <f aca="true" t="shared" si="46" ref="AE55:AE86">O55*U55-P55*V55-Q55*S55+R55*T55</f>
        <v>49903460.5282993</v>
      </c>
      <c r="AF55" s="1">
        <f aca="true" t="shared" si="47" ref="AF55:AF86">O55*V55+P55*U55-Q55*T55-R55*S55</f>
        <v>4660620.251925372</v>
      </c>
      <c r="AG55" s="1">
        <f aca="true" t="shared" si="48" ref="AG55:AG86">M55*W55-N55*X55-Q55^2+R55^2</f>
        <v>-254177732.637138</v>
      </c>
      <c r="AH55" s="1">
        <f aca="true" t="shared" si="49" ref="AH55:AH86">N55*W55+M55*X55-2*Q55*R55</f>
        <v>10456685.646097787</v>
      </c>
      <c r="AI55" s="1">
        <f aca="true" t="shared" si="50" ref="AI55:AI86">-M55*U55+N55*V55+O55*Q55-P55*R55</f>
        <v>566774364.382343</v>
      </c>
      <c r="AJ55" s="1">
        <f aca="true" t="shared" si="51" ref="AJ55:AJ86">-M55*V55-N55*U55+O55*R55+P55*Q55</f>
        <v>34628912.968302734</v>
      </c>
      <c r="AK55" s="1">
        <f aca="true" t="shared" si="52" ref="AK55:AK86">M55*S55-N55*T55-O55^2+P55^2</f>
        <v>-543632888.071626</v>
      </c>
      <c r="AL55" s="1">
        <f aca="true" t="shared" si="53" ref="AL55:AL86">M55*T55+N55*S55-2*O55*P55</f>
        <v>17188982.35264177</v>
      </c>
      <c r="AM55" s="14">
        <f aca="true" t="shared" si="54" ref="AM55:AM86">SQRT((Y55*(FOR1*AA55+FOR2*AC55+FOR3*AE55)+Z55*(FOR1*AB55+FOR2*AD55+FOR3*AF55))^2+(Y55*(FOR1*AB55+FOR2*AD55+FOR3*AF55)-Z55*(FOR1*AA55+FOR2*AC55+FOR3*AE55))^2)/(Y55^2+Z55^2)*L55^KEI</f>
        <v>0.3261809098407875</v>
      </c>
      <c r="AN55" s="1">
        <f aca="true" t="shared" si="55" ref="AN55:AN86">SQRT((Y55*(FOR1*AC55+FOR2*AG55+FOR3*AI55)+Z55*(FOR1*AD55+FOR2*AH55+FOR3*AJ55))^2+(Y55*(FOR1*AD55+FOR2*AH55+FOR3*AJ55)-Z55*(FOR1*AC55+FOR2*AG55+FOR3*AI55))^2)/(Y55^2+Z55^2)*L55^KEI</f>
        <v>3.6953994189325727</v>
      </c>
      <c r="AO55" s="1">
        <f aca="true" t="shared" si="56" ref="AO55:AO86">SQRT((Y55*(FOR1*AE55+FOR2*AI55+FOR3*AK55)+Z55*(FOR1*AF55+FOR2*AJ55+FOR3*AL55))^2+(Y55*(FOR1*AF55+FOR2*AJ55+FOR3*AL55)-Z55*(FOR1*AE55+FOR2*AI55+FOR3*AK55))^2)/(Y55^2+Z55^2)*L55^KEI</f>
        <v>8.248519125427102</v>
      </c>
      <c r="AP55" s="1">
        <f t="shared" si="29"/>
        <v>0.0021474580829857104</v>
      </c>
      <c r="AR55" s="13">
        <f t="shared" si="30"/>
        <v>34.96796842985607</v>
      </c>
      <c r="AS55" s="1">
        <f t="shared" si="31"/>
        <v>0.6758114414900218</v>
      </c>
      <c r="AT55" s="1">
        <f t="shared" si="32"/>
        <v>0.0010732758470904048</v>
      </c>
    </row>
    <row r="56" spans="4:46" ht="15" customHeight="1">
      <c r="D56" s="25"/>
      <c r="F56" s="25"/>
      <c r="K56" s="13">
        <f aca="true" t="shared" si="57" ref="K56:K87">K55*KKK</f>
        <v>36.363033113211806</v>
      </c>
      <c r="L56" s="1">
        <f t="shared" si="33"/>
        <v>228.4689370503098</v>
      </c>
      <c r="M56" s="1">
        <f aca="true" t="shared" si="58" ref="M56:M87">SPR1+SPR0-MAS1*L56^2</f>
        <v>52801.944803101585</v>
      </c>
      <c r="N56" s="1">
        <f aca="true" t="shared" si="59" ref="N56:N87">(DAM1+DAM0)*L56</f>
        <v>1768.0683007107339</v>
      </c>
      <c r="O56" s="1">
        <f t="shared" si="34"/>
        <v>-5000</v>
      </c>
      <c r="P56" s="1">
        <f t="shared" si="35"/>
        <v>-323.103869357513</v>
      </c>
      <c r="Q56" s="1">
        <v>0</v>
      </c>
      <c r="R56" s="1">
        <v>0</v>
      </c>
      <c r="S56" s="1">
        <f t="shared" si="36"/>
        <v>-11089.027598449207</v>
      </c>
      <c r="T56" s="1">
        <f t="shared" si="37"/>
        <v>656.4251801948584</v>
      </c>
      <c r="U56" s="1">
        <f t="shared" si="38"/>
        <v>-10000</v>
      </c>
      <c r="V56" s="1">
        <f t="shared" si="39"/>
        <v>-323.103869357513</v>
      </c>
      <c r="W56" s="1">
        <f aca="true" t="shared" si="60" ref="W56:W87">SPR2+SPR3-MAS3*L56^2</f>
        <v>-5649.416559069523</v>
      </c>
      <c r="X56" s="1">
        <f aca="true" t="shared" si="61" ref="X56:X87">(DAM2+DAM3)*L56</f>
        <v>331.01826549596086</v>
      </c>
      <c r="Y56" s="1">
        <f t="shared" si="40"/>
        <v>-1812109187668.6746</v>
      </c>
      <c r="Z56" s="1">
        <f t="shared" si="41"/>
        <v>-787071047857.1759</v>
      </c>
      <c r="AA56" s="1">
        <f t="shared" si="42"/>
        <v>-37466356.47552428</v>
      </c>
      <c r="AB56" s="1">
        <f t="shared" si="43"/>
        <v>-13841167.351608787</v>
      </c>
      <c r="AC56" s="1">
        <f t="shared" si="44"/>
        <v>-28354036.077757373</v>
      </c>
      <c r="AD56" s="1">
        <f t="shared" si="45"/>
        <v>-170257.02236796543</v>
      </c>
      <c r="AE56" s="1">
        <f t="shared" si="46"/>
        <v>49895603.8896062</v>
      </c>
      <c r="AF56" s="1">
        <f t="shared" si="47"/>
        <v>4846558.040362695</v>
      </c>
      <c r="AG56" s="1">
        <f t="shared" si="48"/>
        <v>-298885444.2238967</v>
      </c>
      <c r="AH56" s="1">
        <f t="shared" si="49"/>
        <v>7489853.847935021</v>
      </c>
      <c r="AI56" s="1">
        <f t="shared" si="50"/>
        <v>527448178.32176787</v>
      </c>
      <c r="AJ56" s="1">
        <f t="shared" si="51"/>
        <v>34741195.68259129</v>
      </c>
      <c r="AK56" s="1">
        <f t="shared" si="52"/>
        <v>-611578431.6158823</v>
      </c>
      <c r="AL56" s="1">
        <f t="shared" si="53"/>
        <v>11823329.255915271</v>
      </c>
      <c r="AM56" s="14">
        <f t="shared" si="54"/>
        <v>0.7491443249056607</v>
      </c>
      <c r="AN56" s="1">
        <f t="shared" si="55"/>
        <v>7.899213659138339</v>
      </c>
      <c r="AO56" s="1">
        <f t="shared" si="56"/>
        <v>13.965696773246078</v>
      </c>
      <c r="AP56" s="1">
        <f t="shared" si="29"/>
        <v>0.003412077232601058</v>
      </c>
      <c r="AR56" s="13">
        <f aca="true" t="shared" si="62" ref="AR56:AR87">AR55*KKK</f>
        <v>36.363033113211806</v>
      </c>
      <c r="AS56" s="1">
        <f t="shared" si="31"/>
        <v>1.4353456766756252</v>
      </c>
      <c r="AT56" s="1">
        <f t="shared" si="32"/>
        <v>0.0021635445987836554</v>
      </c>
    </row>
    <row r="57" spans="1:46" ht="13.5" customHeight="1">
      <c r="A57" s="46" t="s">
        <v>118</v>
      </c>
      <c r="K57" s="13">
        <f t="shared" si="57"/>
        <v>37.81375460358653</v>
      </c>
      <c r="L57" s="1">
        <f t="shared" si="33"/>
        <v>237.5838201743342</v>
      </c>
      <c r="M57" s="1">
        <f t="shared" si="58"/>
        <v>48553.928391369634</v>
      </c>
      <c r="N57" s="1">
        <f t="shared" si="59"/>
        <v>1838.6062746004711</v>
      </c>
      <c r="O57" s="1">
        <f t="shared" si="34"/>
        <v>-5000</v>
      </c>
      <c r="P57" s="1">
        <f t="shared" si="35"/>
        <v>-335.994260690954</v>
      </c>
      <c r="Q57" s="1">
        <v>0</v>
      </c>
      <c r="R57" s="1">
        <v>0</v>
      </c>
      <c r="S57" s="1">
        <f t="shared" si="36"/>
        <v>-13213.035804315183</v>
      </c>
      <c r="T57" s="1">
        <f t="shared" si="37"/>
        <v>682.6135928271859</v>
      </c>
      <c r="U57" s="1">
        <f t="shared" si="38"/>
        <v>-10000</v>
      </c>
      <c r="V57" s="1">
        <f t="shared" si="39"/>
        <v>-335.994260690954</v>
      </c>
      <c r="W57" s="1">
        <f t="shared" si="60"/>
        <v>-6923.821482589108</v>
      </c>
      <c r="X57" s="1">
        <f t="shared" si="61"/>
        <v>344.22440564291907</v>
      </c>
      <c r="Y57" s="1">
        <f t="shared" si="40"/>
        <v>-216500755377.68112</v>
      </c>
      <c r="Z57" s="1">
        <f t="shared" si="41"/>
        <v>-777776219635.0271</v>
      </c>
      <c r="AA57" s="1">
        <f t="shared" si="42"/>
        <v>-8637378.96292094</v>
      </c>
      <c r="AB57" s="1">
        <f t="shared" si="43"/>
        <v>-15994429.268622287</v>
      </c>
      <c r="AC57" s="1">
        <f t="shared" si="44"/>
        <v>-34734764.837631315</v>
      </c>
      <c r="AD57" s="1">
        <f t="shared" si="45"/>
        <v>-605242.251984077</v>
      </c>
      <c r="AE57" s="1">
        <f t="shared" si="46"/>
        <v>49887107.85678274</v>
      </c>
      <c r="AF57" s="1">
        <f t="shared" si="47"/>
        <v>5039913.91036431</v>
      </c>
      <c r="AG57" s="1">
        <f t="shared" si="48"/>
        <v>-336811625.61234397</v>
      </c>
      <c r="AH57" s="1">
        <f t="shared" si="49"/>
        <v>3983265.520046195</v>
      </c>
      <c r="AI57" s="1">
        <f t="shared" si="50"/>
        <v>484921522.7577602</v>
      </c>
      <c r="AJ57" s="1">
        <f t="shared" si="51"/>
        <v>34699904.01950447</v>
      </c>
      <c r="AK57" s="1">
        <f t="shared" si="52"/>
        <v>-667686959.7670048</v>
      </c>
      <c r="AL57" s="1">
        <f t="shared" si="53"/>
        <v>5490058.3618626185</v>
      </c>
      <c r="AM57" s="14">
        <f t="shared" si="54"/>
        <v>2.4288686013162124</v>
      </c>
      <c r="AN57" s="1">
        <f t="shared" si="55"/>
        <v>23.550014556328097</v>
      </c>
      <c r="AO57" s="1">
        <f t="shared" si="56"/>
        <v>33.990242766048844</v>
      </c>
      <c r="AP57" s="1">
        <f t="shared" si="29"/>
        <v>0.007798889387090318</v>
      </c>
      <c r="AR57" s="13">
        <f t="shared" si="62"/>
        <v>37.81375460358653</v>
      </c>
      <c r="AS57" s="1">
        <f t="shared" si="31"/>
        <v>4.303475364707269</v>
      </c>
      <c r="AT57" s="1">
        <f t="shared" si="32"/>
        <v>0.006087476176081916</v>
      </c>
    </row>
    <row r="58" spans="1:46" ht="13.5" customHeight="1">
      <c r="A58" s="47" t="s">
        <v>119</v>
      </c>
      <c r="B58" s="17"/>
      <c r="C58" s="46" t="s">
        <v>120</v>
      </c>
      <c r="K58" s="13">
        <f t="shared" si="57"/>
        <v>39.32235335728202</v>
      </c>
      <c r="L58" s="1">
        <f t="shared" si="33"/>
        <v>247.06234614380293</v>
      </c>
      <c r="M58" s="1">
        <f t="shared" si="58"/>
        <v>43960.197117919706</v>
      </c>
      <c r="N58" s="1">
        <f t="shared" si="59"/>
        <v>1911.958396426953</v>
      </c>
      <c r="O58" s="1">
        <f t="shared" si="34"/>
        <v>-5000</v>
      </c>
      <c r="P58" s="1">
        <f t="shared" si="35"/>
        <v>-349.39892066828224</v>
      </c>
      <c r="Q58" s="1">
        <v>0</v>
      </c>
      <c r="R58" s="1">
        <v>0</v>
      </c>
      <c r="S58" s="1">
        <f t="shared" si="36"/>
        <v>-15509.901441040147</v>
      </c>
      <c r="T58" s="1">
        <f t="shared" si="37"/>
        <v>709.8468053497271</v>
      </c>
      <c r="U58" s="1">
        <f t="shared" si="38"/>
        <v>-10000</v>
      </c>
      <c r="V58" s="1">
        <f t="shared" si="39"/>
        <v>-349.39892066828224</v>
      </c>
      <c r="W58" s="1">
        <f t="shared" si="60"/>
        <v>-8301.940864624088</v>
      </c>
      <c r="X58" s="1">
        <f t="shared" si="61"/>
        <v>357.95741139144695</v>
      </c>
      <c r="Y58" s="1">
        <f t="shared" si="40"/>
        <v>1501621072950.0535</v>
      </c>
      <c r="Z58" s="1">
        <f t="shared" si="41"/>
        <v>-735475401766.1621</v>
      </c>
      <c r="AA58" s="1">
        <f t="shared" si="42"/>
        <v>28630269.26049992</v>
      </c>
      <c r="AB58" s="1">
        <f t="shared" si="43"/>
        <v>-18432968.785092607</v>
      </c>
      <c r="AC58" s="1">
        <f t="shared" si="44"/>
        <v>-41634774.25630582</v>
      </c>
      <c r="AD58" s="1">
        <f t="shared" si="45"/>
        <v>-1110902.1205943276</v>
      </c>
      <c r="AE58" s="1">
        <f t="shared" si="46"/>
        <v>49877920.39423584</v>
      </c>
      <c r="AF58" s="1">
        <f t="shared" si="47"/>
        <v>5240983.810024234</v>
      </c>
      <c r="AG58" s="1">
        <f t="shared" si="48"/>
        <v>-365639356.54846084</v>
      </c>
      <c r="AH58" s="1">
        <f t="shared" si="49"/>
        <v>-137087.17816977762</v>
      </c>
      <c r="AI58" s="1">
        <f t="shared" si="50"/>
        <v>438933934.9791228</v>
      </c>
      <c r="AJ58" s="1">
        <f t="shared" si="51"/>
        <v>34479229.38963561</v>
      </c>
      <c r="AK58" s="1">
        <f t="shared" si="52"/>
        <v>-708053442.5815328</v>
      </c>
      <c r="AL58" s="1">
        <f t="shared" si="53"/>
        <v>-1943270.0079344427</v>
      </c>
      <c r="AM58" s="14">
        <f t="shared" si="54"/>
        <v>1.5204481312867282</v>
      </c>
      <c r="AN58" s="1">
        <f t="shared" si="55"/>
        <v>13.347926978919428</v>
      </c>
      <c r="AO58" s="1">
        <f t="shared" si="56"/>
        <v>16.072957380788857</v>
      </c>
      <c r="AP58" s="1">
        <f t="shared" si="29"/>
        <v>0.00346590367900844</v>
      </c>
      <c r="AR58" s="13">
        <f t="shared" si="62"/>
        <v>39.32235335728202</v>
      </c>
      <c r="AS58" s="1">
        <f t="shared" si="31"/>
        <v>2.4912166551459096</v>
      </c>
      <c r="AT58" s="1">
        <f t="shared" si="32"/>
        <v>0.0032587799723528756</v>
      </c>
    </row>
    <row r="59" spans="1:46" ht="13.5" customHeight="1">
      <c r="A59" s="47" t="s">
        <v>121</v>
      </c>
      <c r="B59" s="46" t="s">
        <v>122</v>
      </c>
      <c r="K59" s="13">
        <f t="shared" si="57"/>
        <v>40.891138416820716</v>
      </c>
      <c r="L59" s="1">
        <f t="shared" si="33"/>
        <v>256.9190226728846</v>
      </c>
      <c r="M59" s="1">
        <f t="shared" si="58"/>
        <v>38992.615788809824</v>
      </c>
      <c r="N59" s="1">
        <f t="shared" si="59"/>
        <v>1988.2369380371467</v>
      </c>
      <c r="O59" s="1">
        <f t="shared" si="34"/>
        <v>-5000</v>
      </c>
      <c r="P59" s="1">
        <f t="shared" si="35"/>
        <v>-363.3383662956341</v>
      </c>
      <c r="Q59" s="1">
        <v>0</v>
      </c>
      <c r="R59" s="1">
        <v>0</v>
      </c>
      <c r="S59" s="1">
        <f t="shared" si="36"/>
        <v>-17993.692105595088</v>
      </c>
      <c r="T59" s="1">
        <f t="shared" si="37"/>
        <v>738.1665005794558</v>
      </c>
      <c r="U59" s="1">
        <f t="shared" si="38"/>
        <v>-10000</v>
      </c>
      <c r="V59" s="1">
        <f t="shared" si="39"/>
        <v>-363.3383662956341</v>
      </c>
      <c r="W59" s="1">
        <f t="shared" si="60"/>
        <v>-9792.215263357051</v>
      </c>
      <c r="X59" s="1">
        <f t="shared" si="61"/>
        <v>372.2383023096416</v>
      </c>
      <c r="Y59" s="1">
        <f t="shared" si="40"/>
        <v>3252598782629.0825</v>
      </c>
      <c r="Z59" s="1">
        <f t="shared" si="41"/>
        <v>-648832163111.8678</v>
      </c>
      <c r="AA59" s="1">
        <f t="shared" si="42"/>
        <v>76055347.40398033</v>
      </c>
      <c r="AB59" s="1">
        <f t="shared" si="43"/>
        <v>-21192994.001454808</v>
      </c>
      <c r="AC59" s="1">
        <f t="shared" si="44"/>
        <v>-49096324.7734191</v>
      </c>
      <c r="AD59" s="1">
        <f t="shared" si="45"/>
        <v>-1696695.9846551153</v>
      </c>
      <c r="AE59" s="1">
        <f t="shared" si="46"/>
        <v>49867985.23157762</v>
      </c>
      <c r="AF59" s="1">
        <f t="shared" si="47"/>
        <v>5450075.494434511</v>
      </c>
      <c r="AG59" s="1">
        <f t="shared" si="48"/>
        <v>-382564185.427805</v>
      </c>
      <c r="AH59" s="1">
        <f t="shared" si="49"/>
        <v>-4954698.987978941</v>
      </c>
      <c r="AI59" s="1">
        <f t="shared" si="50"/>
        <v>389203755.1272232</v>
      </c>
      <c r="AJ59" s="1">
        <f t="shared" si="51"/>
        <v>34049882.698670976</v>
      </c>
      <c r="AK59" s="1">
        <f t="shared" si="52"/>
        <v>-727956758.030061</v>
      </c>
      <c r="AL59" s="1">
        <f t="shared" si="53"/>
        <v>-10626064.213702917</v>
      </c>
      <c r="AM59" s="14">
        <f t="shared" si="54"/>
        <v>0.9776801646268226</v>
      </c>
      <c r="AN59" s="1">
        <f t="shared" si="55"/>
        <v>7.614289226712438</v>
      </c>
      <c r="AO59" s="1">
        <f t="shared" si="56"/>
        <v>7.7753748317136235</v>
      </c>
      <c r="AP59" s="1">
        <f t="shared" si="29"/>
        <v>0.0015769159711846862</v>
      </c>
      <c r="AR59" s="13">
        <f t="shared" si="62"/>
        <v>40.891138416820716</v>
      </c>
      <c r="AS59" s="1">
        <f t="shared" si="31"/>
        <v>1.4813633898906249</v>
      </c>
      <c r="AT59" s="1">
        <f t="shared" si="32"/>
        <v>0.0017570926486424896</v>
      </c>
    </row>
    <row r="60" spans="1:46" ht="13.5" customHeight="1">
      <c r="A60" s="47" t="s">
        <v>123</v>
      </c>
      <c r="B60" s="46" t="s">
        <v>124</v>
      </c>
      <c r="K60" s="13">
        <f t="shared" si="57"/>
        <v>42.522510945137554</v>
      </c>
      <c r="L60" s="1">
        <f t="shared" si="33"/>
        <v>267.16893626829926</v>
      </c>
      <c r="M60" s="1">
        <f t="shared" si="58"/>
        <v>33620.75949326545</v>
      </c>
      <c r="N60" s="1">
        <f t="shared" si="59"/>
        <v>2067.5586504198063</v>
      </c>
      <c r="O60" s="1">
        <f t="shared" si="34"/>
        <v>-5000</v>
      </c>
      <c r="P60" s="1">
        <f t="shared" si="35"/>
        <v>-377.8339331154219</v>
      </c>
      <c r="Q60" s="1">
        <v>0</v>
      </c>
      <c r="R60" s="1">
        <v>0</v>
      </c>
      <c r="S60" s="1">
        <f t="shared" si="36"/>
        <v>-20679.620253367277</v>
      </c>
      <c r="T60" s="1">
        <f t="shared" si="37"/>
        <v>767.6160242902885</v>
      </c>
      <c r="U60" s="1">
        <f t="shared" si="38"/>
        <v>-10000</v>
      </c>
      <c r="V60" s="1">
        <f t="shared" si="39"/>
        <v>-377.8339331154219</v>
      </c>
      <c r="W60" s="1">
        <f t="shared" si="60"/>
        <v>-11403.772152020367</v>
      </c>
      <c r="X60" s="1">
        <f t="shared" si="61"/>
        <v>387.0889365518384</v>
      </c>
      <c r="Y60" s="1">
        <f t="shared" si="40"/>
        <v>4896574235495.188</v>
      </c>
      <c r="Z60" s="1">
        <f t="shared" si="41"/>
        <v>-503523414184.26575</v>
      </c>
      <c r="AA60" s="1">
        <f t="shared" si="42"/>
        <v>135671300.3701969</v>
      </c>
      <c r="AB60" s="1">
        <f t="shared" si="43"/>
        <v>-24315249.11572642</v>
      </c>
      <c r="AC60" s="1">
        <f t="shared" si="44"/>
        <v>-57165116.09546468</v>
      </c>
      <c r="AD60" s="1">
        <f t="shared" si="45"/>
        <v>-2373287.401790783</v>
      </c>
      <c r="AE60" s="1">
        <f t="shared" si="46"/>
        <v>49857241.51898653</v>
      </c>
      <c r="AF60" s="1">
        <f t="shared" si="47"/>
        <v>5667508.996731329</v>
      </c>
      <c r="AG60" s="1">
        <f t="shared" si="48"/>
        <v>-384203809.9183244</v>
      </c>
      <c r="AH60" s="1">
        <f t="shared" si="49"/>
        <v>-10563743.722012952</v>
      </c>
      <c r="AI60" s="1">
        <f t="shared" si="50"/>
        <v>335426401.1158195</v>
      </c>
      <c r="AJ60" s="1">
        <f t="shared" si="51"/>
        <v>33378650.297866207</v>
      </c>
      <c r="AK60" s="1">
        <f t="shared" si="52"/>
        <v>-721708871.6207311</v>
      </c>
      <c r="AL60" s="1">
        <f t="shared" si="53"/>
        <v>-20726833.33755997</v>
      </c>
      <c r="AM60" s="14">
        <f t="shared" si="54"/>
        <v>0.8296606326417372</v>
      </c>
      <c r="AN60" s="1">
        <f t="shared" si="55"/>
        <v>5.5734127129753155</v>
      </c>
      <c r="AO60" s="1">
        <f t="shared" si="56"/>
        <v>4.888013496406767</v>
      </c>
      <c r="AP60" s="1">
        <f t="shared" si="29"/>
        <v>0.0009330693041652067</v>
      </c>
      <c r="AR60" s="13">
        <f t="shared" si="62"/>
        <v>42.522510945137554</v>
      </c>
      <c r="AS60" s="1">
        <f t="shared" si="31"/>
        <v>1.1624935476892508</v>
      </c>
      <c r="AT60" s="1">
        <f t="shared" si="32"/>
        <v>0.0012165682748608451</v>
      </c>
    </row>
    <row r="61" spans="1:46" ht="13.5" customHeight="1">
      <c r="A61" s="47" t="s">
        <v>125</v>
      </c>
      <c r="B61" s="46" t="s">
        <v>126</v>
      </c>
      <c r="K61" s="13">
        <f t="shared" si="57"/>
        <v>44.21896790077012</v>
      </c>
      <c r="L61" s="1">
        <f t="shared" si="33"/>
        <v>277.82777532053865</v>
      </c>
      <c r="M61" s="1">
        <f t="shared" si="58"/>
        <v>27811.727260440297</v>
      </c>
      <c r="N61" s="1">
        <f t="shared" si="59"/>
        <v>2150.0449424030894</v>
      </c>
      <c r="O61" s="1">
        <f t="shared" si="34"/>
        <v>-5000</v>
      </c>
      <c r="P61" s="1">
        <f t="shared" si="35"/>
        <v>-392.9078078622509</v>
      </c>
      <c r="Q61" s="1">
        <v>0</v>
      </c>
      <c r="R61" s="1">
        <v>0</v>
      </c>
      <c r="S61" s="1">
        <f t="shared" si="36"/>
        <v>-23584.13636977985</v>
      </c>
      <c r="T61" s="1">
        <f t="shared" si="37"/>
        <v>798.240451557587</v>
      </c>
      <c r="U61" s="1">
        <f t="shared" si="38"/>
        <v>-10000</v>
      </c>
      <c r="V61" s="1">
        <f t="shared" si="39"/>
        <v>-392.9078078622509</v>
      </c>
      <c r="W61" s="1">
        <f t="shared" si="60"/>
        <v>-13146.48182186791</v>
      </c>
      <c r="X61" s="1">
        <f t="shared" si="61"/>
        <v>402.5320443144309</v>
      </c>
      <c r="Y61" s="1">
        <f t="shared" si="40"/>
        <v>6225249824212.49</v>
      </c>
      <c r="Z61" s="1">
        <f t="shared" si="41"/>
        <v>-281526679732.706</v>
      </c>
      <c r="AA61" s="1">
        <f t="shared" si="42"/>
        <v>209881479.25442386</v>
      </c>
      <c r="AB61" s="1">
        <f t="shared" si="43"/>
        <v>-27845580.369444273</v>
      </c>
      <c r="AC61" s="1">
        <f t="shared" si="44"/>
        <v>-65890567.092465445</v>
      </c>
      <c r="AD61" s="1">
        <f t="shared" si="45"/>
        <v>-3152695.132158897</v>
      </c>
      <c r="AE61" s="1">
        <f t="shared" si="46"/>
        <v>49845623.45452088</v>
      </c>
      <c r="AF61" s="1">
        <f t="shared" si="47"/>
        <v>5893617.117933763</v>
      </c>
      <c r="AG61" s="1">
        <f t="shared" si="48"/>
        <v>-366491828.85016</v>
      </c>
      <c r="AH61" s="1">
        <f t="shared" si="49"/>
        <v>-17070415.32144083</v>
      </c>
      <c r="AI61" s="1">
        <f t="shared" si="50"/>
        <v>277272503.15927804</v>
      </c>
      <c r="AJ61" s="1">
        <f t="shared" si="51"/>
        <v>32427894.214793295</v>
      </c>
      <c r="AK61" s="1">
        <f t="shared" si="52"/>
        <v>-682477444.6895616</v>
      </c>
      <c r="AL61" s="1">
        <f t="shared" si="53"/>
        <v>-32435585.47444212</v>
      </c>
      <c r="AM61" s="14">
        <f t="shared" si="54"/>
        <v>0.8170915169829082</v>
      </c>
      <c r="AN61" s="1">
        <f t="shared" si="55"/>
        <v>4.544496562695485</v>
      </c>
      <c r="AO61" s="1">
        <f t="shared" si="56"/>
        <v>3.45786246053486</v>
      </c>
      <c r="AP61" s="1">
        <f t="shared" si="29"/>
        <v>0.0006217470928931761</v>
      </c>
      <c r="AR61" s="13">
        <f t="shared" si="62"/>
        <v>44.21896790077012</v>
      </c>
      <c r="AS61" s="1">
        <f t="shared" si="31"/>
        <v>1.0587329111133235</v>
      </c>
      <c r="AT61" s="1">
        <f t="shared" si="32"/>
        <v>0.0009390159930879338</v>
      </c>
    </row>
    <row r="62" spans="1:46" ht="13.5" customHeight="1">
      <c r="A62" s="47" t="s">
        <v>127</v>
      </c>
      <c r="B62" s="46" t="s">
        <v>128</v>
      </c>
      <c r="K62" s="13">
        <f t="shared" si="57"/>
        <v>45.98310585967239</v>
      </c>
      <c r="L62" s="1">
        <f t="shared" si="33"/>
        <v>288.91185411632165</v>
      </c>
      <c r="M62" s="1">
        <f t="shared" si="58"/>
        <v>21529.940551069274</v>
      </c>
      <c r="N62" s="1">
        <f t="shared" si="59"/>
        <v>2235.822066481399</v>
      </c>
      <c r="O62" s="1">
        <f t="shared" si="34"/>
        <v>-5000</v>
      </c>
      <c r="P62" s="1">
        <f t="shared" si="35"/>
        <v>-408.58306242165924</v>
      </c>
      <c r="Q62" s="1">
        <v>0</v>
      </c>
      <c r="R62" s="1">
        <v>0</v>
      </c>
      <c r="S62" s="1">
        <f t="shared" si="36"/>
        <v>-26725.029724465363</v>
      </c>
      <c r="T62" s="1">
        <f t="shared" si="37"/>
        <v>830.0866557495104</v>
      </c>
      <c r="U62" s="1">
        <f t="shared" si="38"/>
        <v>-10000</v>
      </c>
      <c r="V62" s="1">
        <f t="shared" si="39"/>
        <v>-408.58306242165924</v>
      </c>
      <c r="W62" s="1">
        <f t="shared" si="60"/>
        <v>-15031.017834679216</v>
      </c>
      <c r="X62" s="1">
        <f t="shared" si="61"/>
        <v>418.5912626264271</v>
      </c>
      <c r="Y62" s="1">
        <f t="shared" si="40"/>
        <v>6937946163000.8</v>
      </c>
      <c r="Z62" s="1">
        <f t="shared" si="41"/>
        <v>39755033022.93961</v>
      </c>
      <c r="AA62" s="1">
        <f t="shared" si="42"/>
        <v>301523871.5183494</v>
      </c>
      <c r="AB62" s="1">
        <f t="shared" si="43"/>
        <v>-31835572.511426058</v>
      </c>
      <c r="AC62" s="1">
        <f t="shared" si="44"/>
        <v>-75326118.47338293</v>
      </c>
      <c r="AD62" s="1">
        <f t="shared" si="45"/>
        <v>-4048462.9850756754</v>
      </c>
      <c r="AE62" s="1">
        <f t="shared" si="46"/>
        <v>49833059.88110214</v>
      </c>
      <c r="AF62" s="1">
        <f t="shared" si="47"/>
        <v>6128745.936324889</v>
      </c>
      <c r="AG62" s="1">
        <f t="shared" si="48"/>
        <v>-324552815.98452204</v>
      </c>
      <c r="AH62" s="1">
        <f t="shared" si="49"/>
        <v>-24594436.35690725</v>
      </c>
      <c r="AI62" s="1">
        <f t="shared" si="50"/>
        <v>214385886.48373985</v>
      </c>
      <c r="AJ62" s="1">
        <f t="shared" si="51"/>
        <v>31154989.708926138</v>
      </c>
      <c r="AK62" s="1">
        <f t="shared" si="52"/>
        <v>-602077287.1364172</v>
      </c>
      <c r="AL62" s="1">
        <f t="shared" si="53"/>
        <v>-45966525.45902469</v>
      </c>
      <c r="AM62" s="14">
        <f t="shared" si="54"/>
        <v>0.9075375566322461</v>
      </c>
      <c r="AN62" s="1">
        <f t="shared" si="55"/>
        <v>3.915808603754837</v>
      </c>
      <c r="AO62" s="1">
        <f t="shared" si="56"/>
        <v>2.6063151526469914</v>
      </c>
      <c r="AP62" s="1">
        <f t="shared" si="29"/>
        <v>0.00044176292934471447</v>
      </c>
      <c r="AR62" s="13">
        <f t="shared" si="62"/>
        <v>45.98310585967239</v>
      </c>
      <c r="AS62" s="1">
        <f t="shared" si="31"/>
        <v>1.0874426763422047</v>
      </c>
      <c r="AT62" s="1">
        <f t="shared" si="32"/>
        <v>0.0007664744072567795</v>
      </c>
    </row>
    <row r="63" spans="11:46" ht="13.5" customHeight="1">
      <c r="K63" s="13">
        <f t="shared" si="57"/>
        <v>47.817624989501674</v>
      </c>
      <c r="L63" s="1">
        <f t="shared" si="33"/>
        <v>300.438137809039</v>
      </c>
      <c r="M63" s="1">
        <f t="shared" si="58"/>
        <v>14736.925349836893</v>
      </c>
      <c r="N63" s="1">
        <f t="shared" si="59"/>
        <v>2325.021312055886</v>
      </c>
      <c r="O63" s="1">
        <f t="shared" si="34"/>
        <v>-5000</v>
      </c>
      <c r="P63" s="1">
        <f t="shared" si="35"/>
        <v>-424.8836891436599</v>
      </c>
      <c r="Q63" s="1">
        <v>0</v>
      </c>
      <c r="R63" s="1">
        <v>0</v>
      </c>
      <c r="S63" s="1">
        <f t="shared" si="36"/>
        <v>-30121.537325081554</v>
      </c>
      <c r="T63" s="1">
        <f t="shared" si="37"/>
        <v>863.2033802708091</v>
      </c>
      <c r="U63" s="1">
        <f t="shared" si="38"/>
        <v>-10000</v>
      </c>
      <c r="V63" s="1">
        <f t="shared" si="39"/>
        <v>-424.8836891436599</v>
      </c>
      <c r="W63" s="1">
        <f t="shared" si="60"/>
        <v>-17068.922395048932</v>
      </c>
      <c r="X63" s="1">
        <f t="shared" si="61"/>
        <v>435.2911715279926</v>
      </c>
      <c r="Y63" s="1">
        <f t="shared" si="40"/>
        <v>6610295531453.957</v>
      </c>
      <c r="Z63" s="1">
        <f t="shared" si="41"/>
        <v>488566906693.60284</v>
      </c>
      <c r="AA63" s="1">
        <f t="shared" si="42"/>
        <v>413946964.3600222</v>
      </c>
      <c r="AB63" s="1">
        <f t="shared" si="43"/>
        <v>-36343264.56231846</v>
      </c>
      <c r="AC63" s="1">
        <f t="shared" si="44"/>
        <v>-85529560.09405513</v>
      </c>
      <c r="AD63" s="1">
        <f t="shared" si="45"/>
        <v>-5075850.859275263</v>
      </c>
      <c r="AE63" s="1">
        <f t="shared" si="46"/>
        <v>49819473.85069967</v>
      </c>
      <c r="AF63" s="1">
        <f t="shared" si="47"/>
        <v>6373255.337154899</v>
      </c>
      <c r="AG63" s="1">
        <f t="shared" si="48"/>
        <v>-252555496.3887476</v>
      </c>
      <c r="AH63" s="1">
        <f t="shared" si="49"/>
        <v>-33270754.84206569</v>
      </c>
      <c r="AI63" s="1">
        <f t="shared" si="50"/>
        <v>146381389.86596498</v>
      </c>
      <c r="AJ63" s="1">
        <f t="shared" si="51"/>
        <v>29511692.329832282</v>
      </c>
      <c r="AK63" s="1">
        <f t="shared" si="52"/>
        <v>-470725287.08852047</v>
      </c>
      <c r="AL63" s="1">
        <f t="shared" si="53"/>
        <v>-61561089.34736027</v>
      </c>
      <c r="AM63" s="14">
        <f t="shared" si="54"/>
        <v>1.1667718628227657</v>
      </c>
      <c r="AN63" s="1">
        <f t="shared" si="55"/>
        <v>3.4689596103132283</v>
      </c>
      <c r="AO63" s="1">
        <f t="shared" si="56"/>
        <v>2.0334973822540325</v>
      </c>
      <c r="AP63" s="1">
        <f t="shared" si="29"/>
        <v>0.0003251580310648987</v>
      </c>
      <c r="AR63" s="13">
        <f t="shared" si="62"/>
        <v>47.817624989501674</v>
      </c>
      <c r="AS63" s="1">
        <f t="shared" si="31"/>
        <v>1.2928680760856717</v>
      </c>
      <c r="AT63" s="1">
        <f t="shared" si="32"/>
        <v>0.0006436885672628995</v>
      </c>
    </row>
    <row r="64" spans="11:46" ht="13.5" customHeight="1">
      <c r="K64" s="13">
        <f t="shared" si="57"/>
        <v>49.72533318246166</v>
      </c>
      <c r="L64" s="1">
        <f t="shared" si="33"/>
        <v>312.4242683854066</v>
      </c>
      <c r="M64" s="1">
        <f t="shared" si="58"/>
        <v>7391.076523843425</v>
      </c>
      <c r="N64" s="1">
        <f t="shared" si="59"/>
        <v>2417.7792063843767</v>
      </c>
      <c r="O64" s="1">
        <f t="shared" si="34"/>
        <v>-5000</v>
      </c>
      <c r="P64" s="1">
        <f t="shared" si="35"/>
        <v>-441.83463756513385</v>
      </c>
      <c r="Q64" s="1">
        <v>0</v>
      </c>
      <c r="R64" s="1">
        <v>0</v>
      </c>
      <c r="S64" s="1">
        <f t="shared" si="36"/>
        <v>-33794.46173807829</v>
      </c>
      <c r="T64" s="1">
        <f t="shared" si="37"/>
        <v>897.6413131688759</v>
      </c>
      <c r="U64" s="1">
        <f t="shared" si="38"/>
        <v>-10000</v>
      </c>
      <c r="V64" s="1">
        <f t="shared" si="39"/>
        <v>-441.83463756513385</v>
      </c>
      <c r="W64" s="1">
        <f t="shared" si="60"/>
        <v>-19272.67704284697</v>
      </c>
      <c r="X64" s="1">
        <f t="shared" si="61"/>
        <v>452.657331692355</v>
      </c>
      <c r="Y64" s="1">
        <f t="shared" si="40"/>
        <v>4653444933319.323</v>
      </c>
      <c r="Z64" s="1">
        <f t="shared" si="41"/>
        <v>1100118600456.8047</v>
      </c>
      <c r="AA64" s="1">
        <f t="shared" si="42"/>
        <v>551098640.8401482</v>
      </c>
      <c r="AB64" s="1">
        <f t="shared" si="43"/>
        <v>-41433954.75666138</v>
      </c>
      <c r="AC64" s="1">
        <f t="shared" si="44"/>
        <v>-96563384.90232435</v>
      </c>
      <c r="AD64" s="1">
        <f t="shared" si="45"/>
        <v>-6252049.617674392</v>
      </c>
      <c r="AE64" s="1">
        <f t="shared" si="46"/>
        <v>49804782.15304769</v>
      </c>
      <c r="AF64" s="1">
        <f t="shared" si="47"/>
        <v>6627519.563477008</v>
      </c>
      <c r="AG64" s="1">
        <f t="shared" si="48"/>
        <v>-143540256.3271856</v>
      </c>
      <c r="AH64" s="1">
        <f t="shared" si="49"/>
        <v>-43251452.82793997</v>
      </c>
      <c r="AI64" s="1">
        <f t="shared" si="50"/>
        <v>72842506.6390689</v>
      </c>
      <c r="AJ64" s="1">
        <f t="shared" si="51"/>
        <v>27443425.680972297</v>
      </c>
      <c r="AK64" s="1">
        <f t="shared" si="52"/>
        <v>-276752533.44305426</v>
      </c>
      <c r="AL64" s="1">
        <f t="shared" si="53"/>
        <v>-79491357.620335</v>
      </c>
      <c r="AM64" s="14">
        <f t="shared" si="54"/>
        <v>1.9752704862496833</v>
      </c>
      <c r="AN64" s="1">
        <f t="shared" si="55"/>
        <v>3.060206076592528</v>
      </c>
      <c r="AO64" s="1">
        <f t="shared" si="56"/>
        <v>1.5889578333508443</v>
      </c>
      <c r="AP64" s="1">
        <f t="shared" si="29"/>
        <v>0.00023987416378949125</v>
      </c>
      <c r="AR64" s="13">
        <f t="shared" si="62"/>
        <v>49.72533318246166</v>
      </c>
      <c r="AS64" s="1">
        <f t="shared" si="31"/>
        <v>2.024052705747052</v>
      </c>
      <c r="AT64" s="1">
        <f t="shared" si="32"/>
        <v>0.0005386819883346922</v>
      </c>
    </row>
    <row r="65" spans="11:46" ht="13.5" customHeight="1">
      <c r="K65" s="13">
        <f t="shared" si="57"/>
        <v>51.70915035302741</v>
      </c>
      <c r="L65" s="1">
        <f t="shared" si="33"/>
        <v>324.88859166807123</v>
      </c>
      <c r="M65" s="1">
        <f t="shared" si="58"/>
        <v>-552.5969960627262</v>
      </c>
      <c r="N65" s="1">
        <f t="shared" si="59"/>
        <v>2514.2377235482977</v>
      </c>
      <c r="O65" s="1">
        <f t="shared" si="34"/>
        <v>-5000</v>
      </c>
      <c r="P65" s="1">
        <f t="shared" si="35"/>
        <v>-459.4618525972809</v>
      </c>
      <c r="Q65" s="1">
        <v>0</v>
      </c>
      <c r="R65" s="1">
        <v>0</v>
      </c>
      <c r="S65" s="1">
        <f t="shared" si="36"/>
        <v>-37766.29849803136</v>
      </c>
      <c r="T65" s="1">
        <f t="shared" si="37"/>
        <v>933.4531647162414</v>
      </c>
      <c r="U65" s="1">
        <f t="shared" si="38"/>
        <v>-10000</v>
      </c>
      <c r="V65" s="1">
        <f t="shared" si="39"/>
        <v>-459.4618525972809</v>
      </c>
      <c r="W65" s="1">
        <f t="shared" si="60"/>
        <v>-21655.779098818817</v>
      </c>
      <c r="X65" s="1">
        <f t="shared" si="61"/>
        <v>470.71632354865284</v>
      </c>
      <c r="Y65" s="1">
        <f t="shared" si="40"/>
        <v>261049742619.31784</v>
      </c>
      <c r="Z65" s="1">
        <f t="shared" si="41"/>
        <v>1918196894012.2073</v>
      </c>
      <c r="AA65" s="1">
        <f t="shared" si="42"/>
        <v>717630331.2055122</v>
      </c>
      <c r="AB65" s="1">
        <f t="shared" si="43"/>
        <v>-47181105.76916821</v>
      </c>
      <c r="AC65" s="1">
        <f t="shared" si="44"/>
        <v>-108495171.68815954</v>
      </c>
      <c r="AD65" s="1">
        <f t="shared" si="45"/>
        <v>-7596422.766437503</v>
      </c>
      <c r="AE65" s="1">
        <f t="shared" si="46"/>
        <v>49788894.80600788</v>
      </c>
      <c r="AF65" s="1">
        <f t="shared" si="47"/>
        <v>6891927.788959213</v>
      </c>
      <c r="AG65" s="1">
        <f t="shared" si="48"/>
        <v>10783425.739649262</v>
      </c>
      <c r="AH65" s="1">
        <f t="shared" si="49"/>
        <v>-54707893.16946971</v>
      </c>
      <c r="AI65" s="1">
        <f t="shared" si="50"/>
        <v>-6681166.282958733</v>
      </c>
      <c r="AJ65" s="1">
        <f t="shared" si="51"/>
        <v>24888479.995932303</v>
      </c>
      <c r="AK65" s="1">
        <f t="shared" si="52"/>
        <v>-6266274.86348261</v>
      </c>
      <c r="AL65" s="1">
        <f t="shared" si="53"/>
        <v>-100063894.30329612</v>
      </c>
      <c r="AM65" s="14">
        <f t="shared" si="54"/>
        <v>5.930114924851563</v>
      </c>
      <c r="AN65" s="1">
        <f t="shared" si="55"/>
        <v>3.0403082463641056</v>
      </c>
      <c r="AO65" s="1">
        <f t="shared" si="56"/>
        <v>1.405073878986146</v>
      </c>
      <c r="AP65" s="1">
        <f t="shared" si="29"/>
        <v>0.00020041058919220415</v>
      </c>
      <c r="AR65" s="13">
        <f t="shared" si="62"/>
        <v>51.70915035302741</v>
      </c>
      <c r="AS65" s="1">
        <f t="shared" si="31"/>
        <v>5.619346979234747</v>
      </c>
      <c r="AT65" s="1">
        <f t="shared" si="32"/>
        <v>0.0005080451681721701</v>
      </c>
    </row>
    <row r="66" spans="11:46" ht="13.5" customHeight="1">
      <c r="K66" s="13">
        <f t="shared" si="57"/>
        <v>53.772112907130165</v>
      </c>
      <c r="L66" s="1">
        <f t="shared" si="33"/>
        <v>337.85018539549884</v>
      </c>
      <c r="M66" s="1">
        <f t="shared" si="58"/>
        <v>-9142.747771772934</v>
      </c>
      <c r="N66" s="1">
        <f t="shared" si="59"/>
        <v>2614.5445017564416</v>
      </c>
      <c r="O66" s="1">
        <f t="shared" si="34"/>
        <v>-5000</v>
      </c>
      <c r="P66" s="1">
        <f t="shared" si="35"/>
        <v>-477.79231423657905</v>
      </c>
      <c r="Q66" s="1">
        <v>0</v>
      </c>
      <c r="R66" s="1">
        <v>0</v>
      </c>
      <c r="S66" s="1">
        <f t="shared" si="36"/>
        <v>-42061.37388588647</v>
      </c>
      <c r="T66" s="1">
        <f t="shared" si="37"/>
        <v>970.6937480882631</v>
      </c>
      <c r="U66" s="1">
        <f t="shared" si="38"/>
        <v>-10000</v>
      </c>
      <c r="V66" s="1">
        <f t="shared" si="39"/>
        <v>-477.79231423657905</v>
      </c>
      <c r="W66" s="1">
        <f t="shared" si="60"/>
        <v>-24232.824331531876</v>
      </c>
      <c r="X66" s="1">
        <f t="shared" si="61"/>
        <v>489.4957879656104</v>
      </c>
      <c r="Y66" s="1">
        <f t="shared" si="40"/>
        <v>-7659416005537.551</v>
      </c>
      <c r="Z66" s="1">
        <f t="shared" si="41"/>
        <v>2997140207627.901</v>
      </c>
      <c r="AA66" s="1">
        <f t="shared" si="42"/>
        <v>919019019.5140189</v>
      </c>
      <c r="AB66" s="1">
        <f t="shared" si="43"/>
        <v>-53667362.71505886</v>
      </c>
      <c r="AC66" s="1">
        <f t="shared" si="44"/>
        <v>-121397998.98300053</v>
      </c>
      <c r="AD66" s="1">
        <f t="shared" si="45"/>
        <v>-9130778.278023046</v>
      </c>
      <c r="AE66" s="1">
        <f t="shared" si="46"/>
        <v>49771714.50445645</v>
      </c>
      <c r="AF66" s="1">
        <f t="shared" si="47"/>
        <v>7166884.713548686</v>
      </c>
      <c r="AG66" s="1">
        <f t="shared" si="48"/>
        <v>220274792.1398196</v>
      </c>
      <c r="AH66" s="1">
        <f t="shared" si="49"/>
        <v>-67833134.1427512</v>
      </c>
      <c r="AI66" s="1">
        <f t="shared" si="50"/>
        <v>-92676686.98589808</v>
      </c>
      <c r="AJ66" s="1">
        <f t="shared" si="51"/>
        <v>21777110.4012077</v>
      </c>
      <c r="AK66" s="1">
        <f t="shared" si="52"/>
        <v>357246895.8664868</v>
      </c>
      <c r="AL66" s="1">
        <f t="shared" si="53"/>
        <v>-123624065.07444012</v>
      </c>
      <c r="AM66" s="14">
        <f t="shared" si="54"/>
        <v>1.6894778593606865</v>
      </c>
      <c r="AN66" s="1">
        <f t="shared" si="55"/>
        <v>3.1985601877329013</v>
      </c>
      <c r="AO66" s="1">
        <f t="shared" si="56"/>
        <v>1.3211649998851163</v>
      </c>
      <c r="AP66" s="1">
        <f t="shared" si="29"/>
        <v>0.00017817903799772323</v>
      </c>
      <c r="AR66" s="13">
        <f t="shared" si="62"/>
        <v>53.772112907130165</v>
      </c>
      <c r="AS66" s="1">
        <f t="shared" si="31"/>
        <v>1.4804825813524125</v>
      </c>
      <c r="AT66" s="1">
        <f t="shared" si="32"/>
        <v>0.0005077290957243203</v>
      </c>
    </row>
    <row r="67" spans="11:46" ht="13.5" customHeight="1">
      <c r="K67" s="13">
        <f t="shared" si="57"/>
        <v>55.91737838964259</v>
      </c>
      <c r="L67" s="1">
        <f t="shared" si="33"/>
        <v>351.3288884221244</v>
      </c>
      <c r="M67" s="1">
        <f t="shared" si="58"/>
        <v>-18431.98783992554</v>
      </c>
      <c r="N67" s="1">
        <f t="shared" si="59"/>
        <v>2718.8530693181788</v>
      </c>
      <c r="O67" s="1">
        <f t="shared" si="34"/>
        <v>-5000</v>
      </c>
      <c r="P67" s="1">
        <f t="shared" si="35"/>
        <v>-496.85407886003225</v>
      </c>
      <c r="Q67" s="1">
        <v>0</v>
      </c>
      <c r="R67" s="1">
        <v>0</v>
      </c>
      <c r="S67" s="1">
        <f t="shared" si="36"/>
        <v>-46705.99391996277</v>
      </c>
      <c r="T67" s="1">
        <f t="shared" si="37"/>
        <v>1009.4200632594907</v>
      </c>
      <c r="U67" s="1">
        <f t="shared" si="38"/>
        <v>-10000</v>
      </c>
      <c r="V67" s="1">
        <f t="shared" si="39"/>
        <v>-496.85407886003225</v>
      </c>
      <c r="W67" s="1">
        <f t="shared" si="60"/>
        <v>-27019.596351977663</v>
      </c>
      <c r="X67" s="1">
        <f t="shared" si="61"/>
        <v>509.0244685583085</v>
      </c>
      <c r="Y67" s="1">
        <f t="shared" si="40"/>
        <v>-20575467305623.72</v>
      </c>
      <c r="Z67" s="1">
        <f t="shared" si="41"/>
        <v>4404254857958.335</v>
      </c>
      <c r="AA67" s="1">
        <f t="shared" si="42"/>
        <v>1161710147.3997443</v>
      </c>
      <c r="AB67" s="1">
        <f t="shared" si="43"/>
        <v>-60985697.969656475</v>
      </c>
      <c r="AC67" s="1">
        <f t="shared" si="44"/>
        <v>-135350892.64333108</v>
      </c>
      <c r="AD67" s="1">
        <f t="shared" si="45"/>
        <v>-10879674.313840207</v>
      </c>
      <c r="AE67" s="1">
        <f t="shared" si="46"/>
        <v>49753136.02432015</v>
      </c>
      <c r="AF67" s="1">
        <f t="shared" si="47"/>
        <v>7452811.182900485</v>
      </c>
      <c r="AG67" s="1">
        <f t="shared" si="48"/>
        <v>496640908.6606509</v>
      </c>
      <c r="AH67" s="1">
        <f t="shared" si="49"/>
        <v>-82844645.28800404</v>
      </c>
      <c r="AI67" s="1">
        <f t="shared" si="50"/>
        <v>-185670751.63656726</v>
      </c>
      <c r="AJ67" s="1">
        <f t="shared" si="51"/>
        <v>18030522.353416268</v>
      </c>
      <c r="AK67" s="1">
        <f t="shared" si="52"/>
        <v>833386711.1228454</v>
      </c>
      <c r="AL67" s="1">
        <f t="shared" si="53"/>
        <v>-150560894.0448231</v>
      </c>
      <c r="AM67" s="14">
        <f t="shared" si="54"/>
        <v>0.7965432945329973</v>
      </c>
      <c r="AN67" s="1">
        <f t="shared" si="55"/>
        <v>2.9536018497915926</v>
      </c>
      <c r="AO67" s="1">
        <f t="shared" si="56"/>
        <v>1.094287499183909</v>
      </c>
      <c r="AP67" s="1">
        <f t="shared" si="29"/>
        <v>0.0001396475072921914</v>
      </c>
      <c r="AR67" s="13">
        <f t="shared" si="62"/>
        <v>55.91737838964259</v>
      </c>
      <c r="AS67" s="1">
        <f t="shared" si="31"/>
        <v>0.6454890033411271</v>
      </c>
      <c r="AT67" s="1">
        <f t="shared" si="32"/>
        <v>0.0004456601754094912</v>
      </c>
    </row>
    <row r="68" spans="11:46" ht="13.5" customHeight="1">
      <c r="K68" s="13">
        <f t="shared" si="57"/>
        <v>58.14823031727775</v>
      </c>
      <c r="L68" s="1">
        <f t="shared" si="33"/>
        <v>365.34533108345613</v>
      </c>
      <c r="M68" s="1">
        <f t="shared" si="58"/>
        <v>-28477.210944480175</v>
      </c>
      <c r="N68" s="1">
        <f t="shared" si="59"/>
        <v>2827.3230796319795</v>
      </c>
      <c r="O68" s="1">
        <f t="shared" si="34"/>
        <v>-5000</v>
      </c>
      <c r="P68" s="1">
        <f t="shared" si="35"/>
        <v>-516.6763221679124</v>
      </c>
      <c r="Q68" s="1">
        <v>0</v>
      </c>
      <c r="R68" s="1">
        <v>0</v>
      </c>
      <c r="S68" s="1">
        <f t="shared" si="36"/>
        <v>-51728.60547224009</v>
      </c>
      <c r="T68" s="1">
        <f t="shared" si="37"/>
        <v>1049.6913842471204</v>
      </c>
      <c r="U68" s="1">
        <f t="shared" si="38"/>
        <v>-10000</v>
      </c>
      <c r="V68" s="1">
        <f t="shared" si="39"/>
        <v>-516.6763221679124</v>
      </c>
      <c r="W68" s="1">
        <f t="shared" si="60"/>
        <v>-30033.163283344053</v>
      </c>
      <c r="X68" s="1">
        <f t="shared" si="61"/>
        <v>529.3322556828048</v>
      </c>
      <c r="Y68" s="1">
        <f t="shared" si="40"/>
        <v>-40444190396288.016</v>
      </c>
      <c r="Z68" s="1">
        <f t="shared" si="41"/>
        <v>6222770371501.555</v>
      </c>
      <c r="AA68" s="1">
        <f t="shared" si="42"/>
        <v>1453284973.481166</v>
      </c>
      <c r="AB68" s="1">
        <f t="shared" si="43"/>
        <v>-69240698.60151817</v>
      </c>
      <c r="AC68" s="1">
        <f t="shared" si="44"/>
        <v>-150439309.8597913</v>
      </c>
      <c r="AD68" s="1">
        <f t="shared" si="45"/>
        <v>-12870763.069892567</v>
      </c>
      <c r="AE68" s="1">
        <f t="shared" si="46"/>
        <v>49733045.57811104</v>
      </c>
      <c r="AF68" s="1">
        <f t="shared" si="47"/>
        <v>7750144.832518686</v>
      </c>
      <c r="AG68" s="1">
        <f t="shared" si="48"/>
        <v>853764132.8465198</v>
      </c>
      <c r="AH68" s="1">
        <f t="shared" si="49"/>
        <v>-99987362.01015113</v>
      </c>
      <c r="AI68" s="1">
        <f t="shared" si="50"/>
        <v>-286232920.33516645</v>
      </c>
      <c r="AJ68" s="1">
        <f t="shared" si="51"/>
        <v>13559730.179925954</v>
      </c>
      <c r="AK68" s="1">
        <f t="shared" si="52"/>
        <v>1445385547.641489</v>
      </c>
      <c r="AL68" s="1">
        <f t="shared" si="53"/>
        <v>-181312526.3263293</v>
      </c>
      <c r="AM68" s="14">
        <f t="shared" si="54"/>
        <v>0.492510279721544</v>
      </c>
      <c r="AN68" s="1">
        <f t="shared" si="55"/>
        <v>2.8039243890552052</v>
      </c>
      <c r="AO68" s="1">
        <f t="shared" si="56"/>
        <v>0.9347095696045397</v>
      </c>
      <c r="AP68" s="1">
        <f t="shared" si="29"/>
        <v>0.00011295368101211035</v>
      </c>
      <c r="AR68" s="13">
        <f t="shared" si="62"/>
        <v>58.14823031727775</v>
      </c>
      <c r="AS68" s="1">
        <f t="shared" si="31"/>
        <v>0.3690830340910025</v>
      </c>
      <c r="AT68" s="1">
        <f t="shared" si="32"/>
        <v>0.0004024067320222386</v>
      </c>
    </row>
    <row r="69" spans="11:46" ht="13.5" customHeight="1">
      <c r="K69" s="13">
        <f t="shared" si="57"/>
        <v>60.468083204299</v>
      </c>
      <c r="L69" s="1">
        <f t="shared" si="33"/>
        <v>379.92096677261065</v>
      </c>
      <c r="M69" s="1">
        <f t="shared" si="58"/>
        <v>-39339.94099343513</v>
      </c>
      <c r="N69" s="1">
        <f t="shared" si="59"/>
        <v>2940.1205555489237</v>
      </c>
      <c r="O69" s="1">
        <f t="shared" si="34"/>
        <v>-5000</v>
      </c>
      <c r="P69" s="1">
        <f t="shared" si="35"/>
        <v>-537.289383839724</v>
      </c>
      <c r="Q69" s="1">
        <v>0</v>
      </c>
      <c r="R69" s="1">
        <v>0</v>
      </c>
      <c r="S69" s="1">
        <f t="shared" si="36"/>
        <v>-57159.970496717564</v>
      </c>
      <c r="T69" s="1">
        <f t="shared" si="37"/>
        <v>1091.5693498350681</v>
      </c>
      <c r="U69" s="1">
        <f t="shared" si="38"/>
        <v>-10000</v>
      </c>
      <c r="V69" s="1">
        <f t="shared" si="39"/>
        <v>-537.289383839724</v>
      </c>
      <c r="W69" s="1">
        <f t="shared" si="60"/>
        <v>-33291.98229803054</v>
      </c>
      <c r="X69" s="1">
        <f t="shared" si="61"/>
        <v>550.450232185941</v>
      </c>
      <c r="Y69" s="1">
        <f t="shared" si="40"/>
        <v>-69859809502211.95</v>
      </c>
      <c r="Z69" s="1">
        <f t="shared" si="41"/>
        <v>8555452438359.587</v>
      </c>
      <c r="AA69" s="1">
        <f t="shared" si="42"/>
        <v>1802656551.2125924</v>
      </c>
      <c r="AB69" s="1">
        <f t="shared" si="43"/>
        <v>-78550014.180236</v>
      </c>
      <c r="AC69" s="1">
        <f t="shared" si="44"/>
        <v>-166755662.5562383</v>
      </c>
      <c r="AD69" s="1">
        <f t="shared" si="45"/>
        <v>-15135177.49478212</v>
      </c>
      <c r="AE69" s="1">
        <f t="shared" si="46"/>
        <v>49711320.11801313</v>
      </c>
      <c r="AF69" s="1">
        <f t="shared" si="47"/>
        <v>8059340.75759586</v>
      </c>
      <c r="AG69" s="1">
        <f t="shared" si="48"/>
        <v>1308086229.1165516</v>
      </c>
      <c r="AH69" s="1">
        <f t="shared" si="49"/>
        <v>-119537121.14342807</v>
      </c>
      <c r="AI69" s="1">
        <f t="shared" si="50"/>
        <v>-394979105.4960567</v>
      </c>
      <c r="AJ69" s="1">
        <f t="shared" si="51"/>
        <v>8264272.89883538</v>
      </c>
      <c r="AK69" s="1">
        <f t="shared" si="52"/>
        <v>2220749200.9260917</v>
      </c>
      <c r="AL69" s="1">
        <f t="shared" si="53"/>
        <v>-216372371.86312047</v>
      </c>
      <c r="AM69" s="14">
        <f t="shared" si="54"/>
        <v>0.34339078613261476</v>
      </c>
      <c r="AN69" s="1">
        <f t="shared" si="55"/>
        <v>2.693821198397074</v>
      </c>
      <c r="AO69" s="1">
        <f t="shared" si="56"/>
        <v>0.8102064835192664</v>
      </c>
      <c r="AP69" s="1">
        <f t="shared" si="29"/>
        <v>9.2780314550409E-05</v>
      </c>
      <c r="AR69" s="13">
        <f t="shared" si="62"/>
        <v>60.468083204299</v>
      </c>
      <c r="AS69" s="1">
        <f t="shared" si="31"/>
        <v>0.23797287117885307</v>
      </c>
      <c r="AT69" s="1">
        <f t="shared" si="32"/>
        <v>0.00036794107581987576</v>
      </c>
    </row>
    <row r="70" spans="11:46" ht="13.5" customHeight="1">
      <c r="K70" s="13">
        <f t="shared" si="57"/>
        <v>62.88048778873316</v>
      </c>
      <c r="L70" s="1">
        <f t="shared" si="33"/>
        <v>395.0781047766105</v>
      </c>
      <c r="M70" s="1">
        <f t="shared" si="58"/>
        <v>-51086.70887387841</v>
      </c>
      <c r="N70" s="1">
        <f t="shared" si="59"/>
        <v>3057.4181434852167</v>
      </c>
      <c r="O70" s="1">
        <f t="shared" si="34"/>
        <v>-5000</v>
      </c>
      <c r="P70" s="1">
        <f t="shared" si="35"/>
        <v>-558.7248139717412</v>
      </c>
      <c r="Q70" s="1">
        <v>0</v>
      </c>
      <c r="R70" s="1">
        <v>0</v>
      </c>
      <c r="S70" s="1">
        <f t="shared" si="36"/>
        <v>-63033.354436939204</v>
      </c>
      <c r="T70" s="1">
        <f t="shared" si="37"/>
        <v>1135.1180579175282</v>
      </c>
      <c r="U70" s="1">
        <f t="shared" si="38"/>
        <v>-10000</v>
      </c>
      <c r="V70" s="1">
        <f t="shared" si="39"/>
        <v>-558.7248139717412</v>
      </c>
      <c r="W70" s="1">
        <f t="shared" si="60"/>
        <v>-36816.01266216352</v>
      </c>
      <c r="X70" s="1">
        <f t="shared" si="61"/>
        <v>572.4107209803634</v>
      </c>
      <c r="Y70" s="1">
        <f t="shared" si="40"/>
        <v>-112243422228927.73</v>
      </c>
      <c r="Z70" s="1">
        <f t="shared" si="41"/>
        <v>11529017972272.902</v>
      </c>
      <c r="AA70" s="1">
        <f t="shared" si="42"/>
        <v>2220299194.7608128</v>
      </c>
      <c r="AB70" s="1">
        <f t="shared" si="43"/>
        <v>-89045984.93183616</v>
      </c>
      <c r="AC70" s="1">
        <f t="shared" si="44"/>
        <v>-184399883.3844128</v>
      </c>
      <c r="AD70" s="1">
        <f t="shared" si="45"/>
        <v>-17707966.220946766</v>
      </c>
      <c r="AE70" s="1">
        <f t="shared" si="46"/>
        <v>49687826.58225224</v>
      </c>
      <c r="AF70" s="1">
        <f t="shared" si="47"/>
        <v>8380872.209576119</v>
      </c>
      <c r="AG70" s="1">
        <f t="shared" si="48"/>
        <v>1879058821.8451183</v>
      </c>
      <c r="AH70" s="1">
        <f t="shared" si="49"/>
        <v>-141804524.9430909</v>
      </c>
      <c r="AI70" s="1">
        <f t="shared" si="50"/>
        <v>-512575344.12223667</v>
      </c>
      <c r="AJ70" s="1">
        <f t="shared" si="51"/>
        <v>2030769.522865951</v>
      </c>
      <c r="AK70" s="1">
        <f t="shared" si="52"/>
        <v>3192008270.336378</v>
      </c>
      <c r="AL70" s="1">
        <f t="shared" si="53"/>
        <v>-256296015.4022647</v>
      </c>
      <c r="AM70" s="14">
        <f t="shared" si="54"/>
        <v>0.2562595280261178</v>
      </c>
      <c r="AN70" s="1">
        <f t="shared" si="55"/>
        <v>2.6067513288819595</v>
      </c>
      <c r="AO70" s="1">
        <f t="shared" si="56"/>
        <v>0.70906685827143</v>
      </c>
      <c r="AP70" s="1">
        <f t="shared" si="29"/>
        <v>7.700025049151985E-05</v>
      </c>
      <c r="AR70" s="13">
        <f t="shared" si="62"/>
        <v>62.88048778873316</v>
      </c>
      <c r="AS70" s="1">
        <f t="shared" si="31"/>
        <v>0.16422891789159566</v>
      </c>
      <c r="AT70" s="1">
        <f t="shared" si="32"/>
        <v>0.000339057745414765</v>
      </c>
    </row>
    <row r="71" spans="11:46" ht="13.5" customHeight="1">
      <c r="K71" s="13">
        <f t="shared" si="57"/>
        <v>65.38913646708603</v>
      </c>
      <c r="L71" s="1">
        <f t="shared" si="33"/>
        <v>410.8399444227016</v>
      </c>
      <c r="M71" s="1">
        <f t="shared" si="58"/>
        <v>-63789.45993324852</v>
      </c>
      <c r="N71" s="1">
        <f t="shared" si="59"/>
        <v>3179.395377672649</v>
      </c>
      <c r="O71" s="1">
        <f t="shared" si="34"/>
        <v>-5000</v>
      </c>
      <c r="P71" s="1">
        <f t="shared" si="35"/>
        <v>-581.0154213671932</v>
      </c>
      <c r="Q71" s="1">
        <v>0</v>
      </c>
      <c r="R71" s="1">
        <v>0</v>
      </c>
      <c r="S71" s="1">
        <f t="shared" si="36"/>
        <v>-69384.72996662426</v>
      </c>
      <c r="T71" s="1">
        <f t="shared" si="37"/>
        <v>1180.4041636064144</v>
      </c>
      <c r="U71" s="1">
        <f t="shared" si="38"/>
        <v>-10000</v>
      </c>
      <c r="V71" s="1">
        <f t="shared" si="39"/>
        <v>-581.0154213671932</v>
      </c>
      <c r="W71" s="1">
        <f t="shared" si="60"/>
        <v>-40626.83797997455</v>
      </c>
      <c r="X71" s="1">
        <f t="shared" si="61"/>
        <v>595.2473345175711</v>
      </c>
      <c r="Y71" s="1">
        <f t="shared" si="40"/>
        <v>-172086595451597.6</v>
      </c>
      <c r="Z71" s="1">
        <f t="shared" si="41"/>
        <v>15299528251021.16</v>
      </c>
      <c r="AA71" s="1">
        <f t="shared" si="42"/>
        <v>2718517129.1261554</v>
      </c>
      <c r="AB71" s="1">
        <f t="shared" si="43"/>
        <v>-100877472.70192356</v>
      </c>
      <c r="AC71" s="1">
        <f t="shared" si="44"/>
        <v>-203480037.78075516</v>
      </c>
      <c r="AD71" s="1">
        <f t="shared" si="45"/>
        <v>-20628582.715163745</v>
      </c>
      <c r="AE71" s="1">
        <f t="shared" si="46"/>
        <v>49662421.080133505</v>
      </c>
      <c r="AF71" s="1">
        <f t="shared" si="47"/>
        <v>8715231.320507899</v>
      </c>
      <c r="AG71" s="1">
        <f t="shared" si="48"/>
        <v>2589671526.914229</v>
      </c>
      <c r="AH71" s="1">
        <f t="shared" si="49"/>
        <v>-167139286.8785683</v>
      </c>
      <c r="AI71" s="1">
        <f t="shared" si="50"/>
        <v>-639741877.0775366</v>
      </c>
      <c r="AJ71" s="1">
        <f t="shared" si="51"/>
        <v>-5268706.165175591</v>
      </c>
      <c r="AK71" s="1">
        <f t="shared" si="52"/>
        <v>4397599059.563558</v>
      </c>
      <c r="AL71" s="1">
        <f t="shared" si="53"/>
        <v>-301708988.0500331</v>
      </c>
      <c r="AM71" s="14">
        <f t="shared" si="54"/>
        <v>0.19981626031125857</v>
      </c>
      <c r="AN71" s="1">
        <f t="shared" si="55"/>
        <v>2.5353386010420618</v>
      </c>
      <c r="AO71" s="1">
        <f t="shared" si="56"/>
        <v>0.6250404811375566</v>
      </c>
      <c r="AP71" s="1">
        <f t="shared" si="29"/>
        <v>6.441091965821951E-05</v>
      </c>
      <c r="AR71" s="13">
        <f t="shared" si="62"/>
        <v>65.38913646708603</v>
      </c>
      <c r="AS71" s="1">
        <f t="shared" si="31"/>
        <v>0.11842191021050319</v>
      </c>
      <c r="AT71" s="1">
        <f t="shared" si="32"/>
        <v>0.00031420915955183824</v>
      </c>
    </row>
    <row r="72" spans="11:46" ht="13.5" customHeight="1">
      <c r="K72" s="13">
        <f t="shared" si="57"/>
        <v>67.99786894587865</v>
      </c>
      <c r="L72" s="1">
        <f t="shared" si="33"/>
        <v>427.2306105869556</v>
      </c>
      <c r="M72" s="1">
        <f t="shared" si="58"/>
        <v>-77525.99462250291</v>
      </c>
      <c r="N72" s="1">
        <f t="shared" si="59"/>
        <v>3306.2389549514633</v>
      </c>
      <c r="O72" s="1">
        <f t="shared" si="34"/>
        <v>-5000</v>
      </c>
      <c r="P72" s="1">
        <f t="shared" si="35"/>
        <v>-604.195323753011</v>
      </c>
      <c r="Q72" s="1">
        <v>0</v>
      </c>
      <c r="R72" s="1">
        <v>0</v>
      </c>
      <c r="S72" s="1">
        <f t="shared" si="36"/>
        <v>-76252.99731125146</v>
      </c>
      <c r="T72" s="1">
        <f t="shared" si="37"/>
        <v>1227.4969812528457</v>
      </c>
      <c r="U72" s="1">
        <f t="shared" si="38"/>
        <v>-10000</v>
      </c>
      <c r="V72" s="1">
        <f t="shared" si="39"/>
        <v>-604.195323753011</v>
      </c>
      <c r="W72" s="1">
        <f t="shared" si="60"/>
        <v>-44747.798386750874</v>
      </c>
      <c r="X72" s="1">
        <f t="shared" si="61"/>
        <v>618.9950262347166</v>
      </c>
      <c r="Y72" s="1">
        <f t="shared" si="40"/>
        <v>-255263697933641.9</v>
      </c>
      <c r="Z72" s="1">
        <f t="shared" si="41"/>
        <v>20058974463514.523</v>
      </c>
      <c r="AA72" s="1">
        <f t="shared" si="42"/>
        <v>3311758987.532468</v>
      </c>
      <c r="AB72" s="1">
        <f t="shared" si="43"/>
        <v>-114211919.98366174</v>
      </c>
      <c r="AC72" s="1">
        <f t="shared" si="44"/>
        <v>-224112985.83403173</v>
      </c>
      <c r="AD72" s="1">
        <f t="shared" si="45"/>
        <v>-23941435.402343825</v>
      </c>
      <c r="AE72" s="1">
        <f t="shared" si="46"/>
        <v>49634948.010754995</v>
      </c>
      <c r="AF72" s="1">
        <f t="shared" si="47"/>
        <v>9062929.856295165</v>
      </c>
      <c r="AG72" s="1">
        <f t="shared" si="48"/>
        <v>3467071031.6314344</v>
      </c>
      <c r="AH72" s="1">
        <f t="shared" si="49"/>
        <v>-195935119.24981868</v>
      </c>
      <c r="AI72" s="1">
        <f t="shared" si="50"/>
        <v>-777257560.3408208</v>
      </c>
      <c r="AJ72" s="1">
        <f t="shared" si="51"/>
        <v>-13778453.87070271</v>
      </c>
      <c r="AK72" s="1">
        <f t="shared" si="52"/>
        <v>5882896113.1545515</v>
      </c>
      <c r="AL72" s="1">
        <f t="shared" si="53"/>
        <v>-353315507.74754554</v>
      </c>
      <c r="AM72" s="14">
        <f t="shared" si="54"/>
        <v>0.16066822552496648</v>
      </c>
      <c r="AN72" s="1">
        <f t="shared" si="55"/>
        <v>2.4754493466097873</v>
      </c>
      <c r="AO72" s="1">
        <f t="shared" si="56"/>
        <v>0.554156052510004</v>
      </c>
      <c r="AP72" s="1">
        <f t="shared" si="29"/>
        <v>5.422804298317732E-05</v>
      </c>
      <c r="AR72" s="13">
        <f t="shared" si="62"/>
        <v>67.99786894587865</v>
      </c>
      <c r="AS72" s="1">
        <f t="shared" si="31"/>
        <v>0.08805697369903964</v>
      </c>
      <c r="AT72" s="1">
        <f t="shared" si="32"/>
        <v>0.00029246915719508736</v>
      </c>
    </row>
    <row r="73" spans="11:46" ht="13.5" customHeight="1">
      <c r="K73" s="13">
        <f t="shared" si="57"/>
        <v>70.71067811865443</v>
      </c>
      <c r="L73" s="1">
        <f t="shared" si="33"/>
        <v>444.2751906195058</v>
      </c>
      <c r="M73" s="1">
        <f t="shared" si="58"/>
        <v>-92380.4449999982</v>
      </c>
      <c r="N73" s="1">
        <f t="shared" si="59"/>
        <v>3438.1430205262204</v>
      </c>
      <c r="O73" s="1">
        <f t="shared" si="34"/>
        <v>-5000</v>
      </c>
      <c r="P73" s="1">
        <f t="shared" si="35"/>
        <v>-628.2999999999972</v>
      </c>
      <c r="Q73" s="1">
        <v>0</v>
      </c>
      <c r="R73" s="1">
        <v>0</v>
      </c>
      <c r="S73" s="1">
        <f t="shared" si="36"/>
        <v>-83680.2224999991</v>
      </c>
      <c r="T73" s="1">
        <f t="shared" si="37"/>
        <v>1276.4685905388324</v>
      </c>
      <c r="U73" s="1">
        <f t="shared" si="38"/>
        <v>-10000</v>
      </c>
      <c r="V73" s="1">
        <f t="shared" si="39"/>
        <v>-628.2999999999972</v>
      </c>
      <c r="W73" s="1">
        <f t="shared" si="60"/>
        <v>-49204.13349999946</v>
      </c>
      <c r="X73" s="1">
        <f t="shared" si="61"/>
        <v>643.6901440539039</v>
      </c>
      <c r="Y73" s="1">
        <f t="shared" si="40"/>
        <v>-369431888252367.1</v>
      </c>
      <c r="Z73" s="1">
        <f t="shared" si="41"/>
        <v>26043316669469.133</v>
      </c>
      <c r="AA73" s="1">
        <f t="shared" si="42"/>
        <v>4016985949.83869</v>
      </c>
      <c r="AB73" s="1">
        <f t="shared" si="43"/>
        <v>-129237665.41291595</v>
      </c>
      <c r="AC73" s="1">
        <f t="shared" si="44"/>
        <v>-246425098.01750636</v>
      </c>
      <c r="AD73" s="1">
        <f t="shared" si="45"/>
        <v>-27696506.357780002</v>
      </c>
      <c r="AE73" s="1">
        <f t="shared" si="46"/>
        <v>49605239.11000001</v>
      </c>
      <c r="AF73" s="1">
        <f t="shared" si="47"/>
        <v>9424499.999999959</v>
      </c>
      <c r="AG73" s="1">
        <f t="shared" si="48"/>
        <v>4543286649.793109</v>
      </c>
      <c r="AH73" s="1">
        <f t="shared" si="49"/>
        <v>-228635230.12387612</v>
      </c>
      <c r="AI73" s="1">
        <f t="shared" si="50"/>
        <v>-925964635.2597786</v>
      </c>
      <c r="AJ73" s="1">
        <f t="shared" si="51"/>
        <v>-23661203.38823641</v>
      </c>
      <c r="AK73" s="1">
        <f t="shared" si="52"/>
        <v>7701422271.563297</v>
      </c>
      <c r="AL73" s="1">
        <f t="shared" si="53"/>
        <v>-411908309.3669509</v>
      </c>
      <c r="AM73" s="14">
        <f t="shared" si="54"/>
        <v>0.1321612346744382</v>
      </c>
      <c r="AN73" s="1">
        <f t="shared" si="55"/>
        <v>2.424446697033231</v>
      </c>
      <c r="AO73" s="1">
        <f t="shared" si="56"/>
        <v>0.49366168097816343</v>
      </c>
      <c r="AP73" s="1">
        <f t="shared" si="29"/>
        <v>4.590370942954912E-05</v>
      </c>
      <c r="AR73" s="13">
        <f t="shared" si="62"/>
        <v>70.71067811865443</v>
      </c>
      <c r="AS73" s="1">
        <f t="shared" si="31"/>
        <v>0.06698404011976791</v>
      </c>
      <c r="AT73" s="1">
        <f t="shared" si="32"/>
        <v>0.000273216043286496</v>
      </c>
    </row>
    <row r="74" spans="11:46" ht="13.5" customHeight="1">
      <c r="K74" s="13">
        <f t="shared" si="57"/>
        <v>73.53171617745241</v>
      </c>
      <c r="L74" s="1">
        <f t="shared" si="33"/>
        <v>461.9997727429335</v>
      </c>
      <c r="M74" s="1">
        <f t="shared" si="58"/>
        <v>-108443.79001452218</v>
      </c>
      <c r="N74" s="1">
        <f t="shared" si="59"/>
        <v>3575.3094651220376</v>
      </c>
      <c r="O74" s="1">
        <f t="shared" si="34"/>
        <v>-5000</v>
      </c>
      <c r="P74" s="1">
        <f t="shared" si="35"/>
        <v>-653.3663444263443</v>
      </c>
      <c r="Q74" s="1">
        <v>0</v>
      </c>
      <c r="R74" s="1">
        <v>0</v>
      </c>
      <c r="S74" s="1">
        <f t="shared" si="36"/>
        <v>-91711.89500726109</v>
      </c>
      <c r="T74" s="1">
        <f t="shared" si="37"/>
        <v>1327.393946801542</v>
      </c>
      <c r="U74" s="1">
        <f t="shared" si="38"/>
        <v>-10000</v>
      </c>
      <c r="V74" s="1">
        <f t="shared" si="39"/>
        <v>-653.3663444263443</v>
      </c>
      <c r="W74" s="1">
        <f t="shared" si="60"/>
        <v>-54023.13700435665</v>
      </c>
      <c r="X74" s="1">
        <f t="shared" si="61"/>
        <v>669.370486015865</v>
      </c>
      <c r="Y74" s="1">
        <f t="shared" si="40"/>
        <v>-524542806499305.8</v>
      </c>
      <c r="Z74" s="1">
        <f t="shared" si="41"/>
        <v>33542293988706.316</v>
      </c>
      <c r="AA74" s="1">
        <f t="shared" si="42"/>
        <v>4854102638.155163</v>
      </c>
      <c r="AB74" s="1">
        <f t="shared" si="43"/>
        <v>-146166547.66978663</v>
      </c>
      <c r="AC74" s="1">
        <f t="shared" si="44"/>
        <v>-270553029.1692983</v>
      </c>
      <c r="AD74" s="1">
        <f t="shared" si="45"/>
        <v>-31950047.10890075</v>
      </c>
      <c r="AE74" s="1">
        <f t="shared" si="46"/>
        <v>49573112.41997095</v>
      </c>
      <c r="AF74" s="1">
        <f t="shared" si="47"/>
        <v>9800495.166395165</v>
      </c>
      <c r="AG74" s="1">
        <f t="shared" si="48"/>
        <v>5856080518.591889</v>
      </c>
      <c r="AH74" s="1">
        <f t="shared" si="49"/>
        <v>-265738505.49468404</v>
      </c>
      <c r="AI74" s="1">
        <f t="shared" si="50"/>
        <v>-1086773887.0206413</v>
      </c>
      <c r="AJ74" s="1">
        <f t="shared" si="51"/>
        <v>-35100428.00630609</v>
      </c>
      <c r="AK74" s="1">
        <f t="shared" si="52"/>
        <v>9916266527.439411</v>
      </c>
      <c r="AL74" s="1">
        <f t="shared" si="53"/>
        <v>-478379700.1614969</v>
      </c>
      <c r="AM74" s="14">
        <f t="shared" si="54"/>
        <v>0.11063083885244131</v>
      </c>
      <c r="AN74" s="1">
        <f t="shared" si="55"/>
        <v>2.3805110178657762</v>
      </c>
      <c r="AO74" s="1">
        <f t="shared" si="56"/>
        <v>0.44155221112029996</v>
      </c>
      <c r="AP74" s="1">
        <f t="shared" si="29"/>
        <v>3.903951139129257E-05</v>
      </c>
      <c r="AR74" s="13">
        <f t="shared" si="62"/>
        <v>73.53171617745241</v>
      </c>
      <c r="AS74" s="1">
        <f t="shared" si="31"/>
        <v>0.05185349065437371</v>
      </c>
      <c r="AT74" s="1">
        <f t="shared" si="32"/>
        <v>0.00025600335252670334</v>
      </c>
    </row>
    <row r="75" spans="11:46" ht="13.5" customHeight="1">
      <c r="K75" s="13">
        <f t="shared" si="57"/>
        <v>76.46530096810088</v>
      </c>
      <c r="L75" s="1">
        <f t="shared" si="33"/>
        <v>480.43148598257784</v>
      </c>
      <c r="M75" s="1">
        <f t="shared" si="58"/>
        <v>-125814.4127234279</v>
      </c>
      <c r="N75" s="1">
        <f t="shared" si="59"/>
        <v>3717.9482339960286</v>
      </c>
      <c r="O75" s="1">
        <f t="shared" si="34"/>
        <v>-5000</v>
      </c>
      <c r="P75" s="1">
        <f t="shared" si="35"/>
        <v>-679.4327232676211</v>
      </c>
      <c r="Q75" s="1">
        <v>0</v>
      </c>
      <c r="R75" s="1">
        <v>0</v>
      </c>
      <c r="S75" s="1">
        <f t="shared" si="36"/>
        <v>-100397.20636171395</v>
      </c>
      <c r="T75" s="1">
        <f t="shared" si="37"/>
        <v>1380.350995759008</v>
      </c>
      <c r="U75" s="1">
        <f t="shared" si="38"/>
        <v>-10000</v>
      </c>
      <c r="V75" s="1">
        <f t="shared" si="39"/>
        <v>-679.4327232676211</v>
      </c>
      <c r="W75" s="1">
        <f t="shared" si="60"/>
        <v>-59234.32381702837</v>
      </c>
      <c r="X75" s="1">
        <f t="shared" si="61"/>
        <v>696.075358133174</v>
      </c>
      <c r="Y75" s="1">
        <f t="shared" si="40"/>
        <v>-733496526454029.5</v>
      </c>
      <c r="Z75" s="1">
        <f t="shared" si="41"/>
        <v>42911392974514.766</v>
      </c>
      <c r="AA75" s="1">
        <f t="shared" si="42"/>
        <v>5846461432.46651</v>
      </c>
      <c r="AB75" s="1">
        <f t="shared" si="43"/>
        <v>-165236833.70309925</v>
      </c>
      <c r="AC75" s="1">
        <f t="shared" si="44"/>
        <v>-296644555.4613177</v>
      </c>
      <c r="AD75" s="1">
        <f t="shared" si="45"/>
        <v>-36765361.15125383</v>
      </c>
      <c r="AE75" s="1">
        <f t="shared" si="46"/>
        <v>49538371.17455314</v>
      </c>
      <c r="AF75" s="1">
        <f t="shared" si="47"/>
        <v>10191490.849014316</v>
      </c>
      <c r="AG75" s="1">
        <f t="shared" si="48"/>
        <v>7449943691.960283</v>
      </c>
      <c r="AH75" s="1">
        <f t="shared" si="49"/>
        <v>-307806462.0222446</v>
      </c>
      <c r="AI75" s="1">
        <f t="shared" si="50"/>
        <v>-1260670222.927871</v>
      </c>
      <c r="AJ75" s="1">
        <f t="shared" si="51"/>
        <v>-48302946.72303478</v>
      </c>
      <c r="AK75" s="1">
        <f t="shared" si="52"/>
        <v>12601745112.75031</v>
      </c>
      <c r="AL75" s="1">
        <f t="shared" si="53"/>
        <v>-553733993.206964</v>
      </c>
      <c r="AM75" s="14">
        <f t="shared" si="54"/>
        <v>0.093900833193147</v>
      </c>
      <c r="AN75" s="1">
        <f t="shared" si="55"/>
        <v>2.3423203601762377</v>
      </c>
      <c r="AO75" s="1">
        <f t="shared" si="56"/>
        <v>0.39631725560437375</v>
      </c>
      <c r="AP75" s="1">
        <f t="shared" si="29"/>
        <v>3.3337855128294715E-05</v>
      </c>
      <c r="AR75" s="13">
        <f t="shared" si="62"/>
        <v>76.46530096810088</v>
      </c>
      <c r="AS75" s="1">
        <f t="shared" si="31"/>
        <v>0.04070117174029237</v>
      </c>
      <c r="AT75" s="1">
        <f t="shared" si="32"/>
        <v>0.00024049611458244958</v>
      </c>
    </row>
    <row r="76" spans="11:46" ht="13.5" customHeight="1">
      <c r="K76" s="13">
        <f t="shared" si="57"/>
        <v>79.51592259905857</v>
      </c>
      <c r="L76" s="1">
        <f t="shared" si="33"/>
        <v>499.598541689885</v>
      </c>
      <c r="M76" s="1">
        <f t="shared" si="58"/>
        <v>-144598.70285865976</v>
      </c>
      <c r="N76" s="1">
        <f t="shared" si="59"/>
        <v>3866.2776482769036</v>
      </c>
      <c r="O76" s="1">
        <f t="shared" si="34"/>
        <v>-5000</v>
      </c>
      <c r="P76" s="1">
        <f t="shared" si="35"/>
        <v>-706.5390333996555</v>
      </c>
      <c r="Q76" s="1">
        <v>0</v>
      </c>
      <c r="R76" s="1">
        <v>0</v>
      </c>
      <c r="S76" s="1">
        <f t="shared" si="36"/>
        <v>-109789.35142932988</v>
      </c>
      <c r="T76" s="1">
        <f t="shared" si="37"/>
        <v>1435.420792812878</v>
      </c>
      <c r="U76" s="1">
        <f t="shared" si="38"/>
        <v>-10000</v>
      </c>
      <c r="V76" s="1">
        <f t="shared" si="39"/>
        <v>-706.5390333996555</v>
      </c>
      <c r="W76" s="1">
        <f t="shared" si="60"/>
        <v>-64869.61085759793</v>
      </c>
      <c r="X76" s="1">
        <f t="shared" si="61"/>
        <v>723.8456345515395</v>
      </c>
      <c r="Y76" s="1">
        <f t="shared" si="40"/>
        <v>-1012976579744426.4</v>
      </c>
      <c r="Z76" s="1">
        <f t="shared" si="41"/>
        <v>54586445258712.81</v>
      </c>
      <c r="AA76" s="1">
        <f t="shared" si="42"/>
        <v>7021452677.859787</v>
      </c>
      <c r="AB76" s="1">
        <f t="shared" si="43"/>
        <v>-186716511.66703448</v>
      </c>
      <c r="AC76" s="1">
        <f t="shared" si="44"/>
        <v>-324859479.4829563</v>
      </c>
      <c r="AD76" s="1">
        <f t="shared" si="45"/>
        <v>-42213683.97958134</v>
      </c>
      <c r="AE76" s="1">
        <f t="shared" si="46"/>
        <v>49500802.59428268</v>
      </c>
      <c r="AF76" s="1">
        <f t="shared" si="47"/>
        <v>10598085.500994831</v>
      </c>
      <c r="AG76" s="1">
        <f t="shared" si="48"/>
        <v>9377262996.757023</v>
      </c>
      <c r="AH76" s="1">
        <f t="shared" si="49"/>
        <v>-355471066.3372077</v>
      </c>
      <c r="AI76" s="1">
        <f t="shared" si="50"/>
        <v>-1448718704.659066</v>
      </c>
      <c r="AJ76" s="1">
        <f t="shared" si="51"/>
        <v>-63501851.26583243</v>
      </c>
      <c r="AK76" s="1">
        <f t="shared" si="52"/>
        <v>15845347266.453238</v>
      </c>
      <c r="AL76" s="1">
        <f t="shared" si="53"/>
        <v>-639101490.4811237</v>
      </c>
      <c r="AM76" s="14">
        <f t="shared" si="54"/>
        <v>0.08060182198162465</v>
      </c>
      <c r="AN76" s="1">
        <f t="shared" si="55"/>
        <v>2.308879075587035</v>
      </c>
      <c r="AO76" s="1">
        <f t="shared" si="56"/>
        <v>0.35679121813382864</v>
      </c>
      <c r="AP76" s="1">
        <f t="shared" si="29"/>
        <v>2.857197416713718E-05</v>
      </c>
      <c r="AR76" s="13">
        <f t="shared" si="62"/>
        <v>79.51592259905857</v>
      </c>
      <c r="AS76" s="1">
        <f t="shared" si="31"/>
        <v>0.03230868079062934</v>
      </c>
      <c r="AT76" s="1">
        <f t="shared" si="32"/>
        <v>0.0002264351405635431</v>
      </c>
    </row>
    <row r="77" spans="11:46" ht="13.5" customHeight="1">
      <c r="K77" s="13">
        <f t="shared" si="57"/>
        <v>82.68825031391894</v>
      </c>
      <c r="L77" s="1">
        <f t="shared" si="33"/>
        <v>519.5302767223527</v>
      </c>
      <c r="M77" s="1">
        <f t="shared" si="58"/>
        <v>-164911.70843120437</v>
      </c>
      <c r="N77" s="1">
        <f t="shared" si="59"/>
        <v>4020.5247391245825</v>
      </c>
      <c r="O77" s="1">
        <f t="shared" si="34"/>
        <v>-5000</v>
      </c>
      <c r="P77" s="1">
        <f t="shared" si="35"/>
        <v>-734.7267634041983</v>
      </c>
      <c r="Q77" s="1">
        <v>0</v>
      </c>
      <c r="R77" s="1">
        <v>0</v>
      </c>
      <c r="S77" s="1">
        <f t="shared" si="36"/>
        <v>-119945.85421560219</v>
      </c>
      <c r="T77" s="1">
        <f t="shared" si="37"/>
        <v>1492.687627110806</v>
      </c>
      <c r="U77" s="1">
        <f t="shared" si="38"/>
        <v>-10000</v>
      </c>
      <c r="V77" s="1">
        <f t="shared" si="39"/>
        <v>-734.7267634041983</v>
      </c>
      <c r="W77" s="1">
        <f t="shared" si="60"/>
        <v>-70963.51252936131</v>
      </c>
      <c r="X77" s="1">
        <f t="shared" si="61"/>
        <v>752.723820111267</v>
      </c>
      <c r="Y77" s="1">
        <f t="shared" si="40"/>
        <v>-1384515331176564</v>
      </c>
      <c r="Z77" s="1">
        <f t="shared" si="41"/>
        <v>69101427932140.18</v>
      </c>
      <c r="AA77" s="1">
        <f t="shared" si="42"/>
        <v>8411195370.357782</v>
      </c>
      <c r="AB77" s="1">
        <f t="shared" si="43"/>
        <v>-210906993.98866144</v>
      </c>
      <c r="AC77" s="1">
        <f t="shared" si="44"/>
        <v>-355370608.9828941</v>
      </c>
      <c r="AD77" s="1">
        <f t="shared" si="45"/>
        <v>-48375172.77993457</v>
      </c>
      <c r="AE77" s="1">
        <f t="shared" si="46"/>
        <v>49460176.583137594</v>
      </c>
      <c r="AF77" s="1">
        <f t="shared" si="47"/>
        <v>11020901.451062975</v>
      </c>
      <c r="AG77" s="1">
        <f t="shared" si="48"/>
        <v>11699687742.755665</v>
      </c>
      <c r="AH77" s="1">
        <f t="shared" si="49"/>
        <v>-409443528.850886</v>
      </c>
      <c r="AI77" s="1">
        <f t="shared" si="50"/>
        <v>-1652071071.440807</v>
      </c>
      <c r="AJ77" s="1">
        <f t="shared" si="51"/>
        <v>-80959798.39186981</v>
      </c>
      <c r="AK77" s="1">
        <f t="shared" si="52"/>
        <v>19750014173.819412</v>
      </c>
      <c r="AL77" s="1">
        <f t="shared" si="53"/>
        <v>-735754208.6042647</v>
      </c>
      <c r="AM77" s="14">
        <f t="shared" si="54"/>
        <v>0.06983163126388937</v>
      </c>
      <c r="AN77" s="1">
        <f t="shared" si="55"/>
        <v>2.2794168908492316</v>
      </c>
      <c r="AO77" s="1">
        <f t="shared" si="56"/>
        <v>0.3220574032220923</v>
      </c>
      <c r="AP77" s="1">
        <f t="shared" si="29"/>
        <v>2.4566326700718014E-05</v>
      </c>
      <c r="AR77" s="13">
        <f t="shared" si="62"/>
        <v>82.68825031391894</v>
      </c>
      <c r="AS77" s="1">
        <f t="shared" si="31"/>
        <v>0.025885989996683116</v>
      </c>
      <c r="AT77" s="1">
        <f t="shared" si="32"/>
        <v>0.00021361517604603727</v>
      </c>
    </row>
    <row r="78" spans="11:46" ht="13.5" customHeight="1">
      <c r="K78" s="13">
        <f t="shared" si="57"/>
        <v>85.98713963809642</v>
      </c>
      <c r="L78" s="1">
        <f t="shared" si="33"/>
        <v>540.2571983461598</v>
      </c>
      <c r="M78" s="1">
        <f t="shared" si="58"/>
        <v>-186877.84036484192</v>
      </c>
      <c r="N78" s="1">
        <f t="shared" si="59"/>
        <v>4180.925595221267</v>
      </c>
      <c r="O78" s="1">
        <f t="shared" si="34"/>
        <v>-5000</v>
      </c>
      <c r="P78" s="1">
        <f t="shared" si="35"/>
        <v>-764.0390570708306</v>
      </c>
      <c r="Q78" s="1">
        <v>0</v>
      </c>
      <c r="R78" s="1">
        <v>0</v>
      </c>
      <c r="S78" s="1">
        <f t="shared" si="36"/>
        <v>-130928.92018242096</v>
      </c>
      <c r="T78" s="1">
        <f t="shared" si="37"/>
        <v>1552.2391505583732</v>
      </c>
      <c r="U78" s="1">
        <f t="shared" si="38"/>
        <v>-10000</v>
      </c>
      <c r="V78" s="1">
        <f t="shared" si="39"/>
        <v>-764.0390570708306</v>
      </c>
      <c r="W78" s="1">
        <f t="shared" si="60"/>
        <v>-77553.35210945258</v>
      </c>
      <c r="X78" s="1">
        <f t="shared" si="61"/>
        <v>782.7541154046378</v>
      </c>
      <c r="Y78" s="1">
        <f t="shared" si="40"/>
        <v>-1875852255283638.2</v>
      </c>
      <c r="Z78" s="1">
        <f t="shared" si="41"/>
        <v>87110164692813.73</v>
      </c>
      <c r="AA78" s="1">
        <f t="shared" si="42"/>
        <v>10053345382.315243</v>
      </c>
      <c r="AB78" s="1">
        <f t="shared" si="43"/>
        <v>-238147281.64102304</v>
      </c>
      <c r="AC78" s="1">
        <f t="shared" si="44"/>
        <v>-388364815.263515</v>
      </c>
      <c r="AD78" s="1">
        <f t="shared" si="45"/>
        <v>-55340019.44136507</v>
      </c>
      <c r="AE78" s="1">
        <f t="shared" si="46"/>
        <v>49416244.31927031</v>
      </c>
      <c r="AF78" s="1">
        <f t="shared" si="47"/>
        <v>11460585.85606246</v>
      </c>
      <c r="AG78" s="1">
        <f t="shared" si="48"/>
        <v>14489730318.552795</v>
      </c>
      <c r="AH78" s="1">
        <f t="shared" si="49"/>
        <v>-470524193.45312846</v>
      </c>
      <c r="AI78" s="1">
        <f t="shared" si="50"/>
        <v>-1871972794.0978754</v>
      </c>
      <c r="AJ78" s="1">
        <f t="shared" si="51"/>
        <v>-100972712.98757437</v>
      </c>
      <c r="AK78" s="1">
        <f t="shared" si="52"/>
        <v>24436807804.277847</v>
      </c>
      <c r="AL78" s="1">
        <f t="shared" si="53"/>
        <v>-845123564.3021799</v>
      </c>
      <c r="AM78" s="14">
        <f t="shared" si="54"/>
        <v>0.060973282212383746</v>
      </c>
      <c r="AN78" s="1">
        <f t="shared" si="55"/>
        <v>2.253325296531508</v>
      </c>
      <c r="AO78" s="1">
        <f t="shared" si="56"/>
        <v>0.29138361168737176</v>
      </c>
      <c r="AP78" s="1">
        <f t="shared" si="29"/>
        <v>2.1183245645909992E-05</v>
      </c>
      <c r="AR78" s="13">
        <f t="shared" si="62"/>
        <v>85.98713963809642</v>
      </c>
      <c r="AS78" s="1">
        <f t="shared" si="31"/>
        <v>0.020902191565174772</v>
      </c>
      <c r="AT78" s="1">
        <f t="shared" si="32"/>
        <v>0.00020187067808185872</v>
      </c>
    </row>
    <row r="79" spans="11:46" ht="13.5" customHeight="1">
      <c r="K79" s="13">
        <f t="shared" si="57"/>
        <v>89.41763981063333</v>
      </c>
      <c r="L79" s="1">
        <f t="shared" si="33"/>
        <v>561.8110309302093</v>
      </c>
      <c r="M79" s="1">
        <f t="shared" si="58"/>
        <v>-210631.63447486458</v>
      </c>
      <c r="N79" s="1">
        <f t="shared" si="59"/>
        <v>4347.725724125847</v>
      </c>
      <c r="O79" s="1">
        <f t="shared" si="34"/>
        <v>-5000</v>
      </c>
      <c r="P79" s="1">
        <f t="shared" si="35"/>
        <v>-794.5207794323125</v>
      </c>
      <c r="Q79" s="1">
        <v>0</v>
      </c>
      <c r="R79" s="1">
        <v>0</v>
      </c>
      <c r="S79" s="1">
        <f t="shared" si="36"/>
        <v>-142805.8172374323</v>
      </c>
      <c r="T79" s="1">
        <f t="shared" si="37"/>
        <v>1614.1665119780087</v>
      </c>
      <c r="U79" s="1">
        <f t="shared" si="38"/>
        <v>-10000</v>
      </c>
      <c r="V79" s="1">
        <f t="shared" si="39"/>
        <v>-794.5207794323125</v>
      </c>
      <c r="W79" s="1">
        <f t="shared" si="60"/>
        <v>-84679.49034245936</v>
      </c>
      <c r="X79" s="1">
        <f t="shared" si="61"/>
        <v>813.9824844287879</v>
      </c>
      <c r="Y79" s="1">
        <f t="shared" si="40"/>
        <v>-2522664485557846</v>
      </c>
      <c r="Z79" s="1">
        <f t="shared" si="41"/>
        <v>109412777358721.02</v>
      </c>
      <c r="AA79" s="1">
        <f t="shared" si="42"/>
        <v>11992041181.605412</v>
      </c>
      <c r="AB79" s="1">
        <f t="shared" si="43"/>
        <v>-268818647.0566179</v>
      </c>
      <c r="AC79" s="1">
        <f t="shared" si="44"/>
        <v>-424044177.71026945</v>
      </c>
      <c r="AD79" s="1">
        <f t="shared" si="45"/>
        <v>-63209702.24667786</v>
      </c>
      <c r="AE79" s="1">
        <f t="shared" si="46"/>
        <v>49368736.73105027</v>
      </c>
      <c r="AF79" s="1">
        <f t="shared" si="47"/>
        <v>11917811.691484688</v>
      </c>
      <c r="AG79" s="1">
        <f t="shared" si="48"/>
        <v>17832640484.744186</v>
      </c>
      <c r="AH79" s="1">
        <f t="shared" si="49"/>
        <v>-539613659.5969234</v>
      </c>
      <c r="AI79" s="1">
        <f t="shared" si="50"/>
        <v>-2109770703.1797361</v>
      </c>
      <c r="AJ79" s="1">
        <f t="shared" si="51"/>
        <v>-123873953.15481287</v>
      </c>
      <c r="AK79" s="1">
        <f t="shared" si="52"/>
        <v>30048036007.240955</v>
      </c>
      <c r="AL79" s="1">
        <f t="shared" si="53"/>
        <v>-968820263.6848407</v>
      </c>
      <c r="AM79" s="14">
        <f t="shared" si="54"/>
        <v>0.05359154024163127</v>
      </c>
      <c r="AN79" s="1">
        <f t="shared" si="55"/>
        <v>2.230115368156668</v>
      </c>
      <c r="AO79" s="1">
        <f t="shared" si="56"/>
        <v>0.2641772979254536</v>
      </c>
      <c r="AP79" s="1">
        <f t="shared" si="29"/>
        <v>1.8313568364225044E-05</v>
      </c>
      <c r="AR79" s="13">
        <f t="shared" si="62"/>
        <v>89.41763981063333</v>
      </c>
      <c r="AS79" s="1">
        <f t="shared" si="31"/>
        <v>0.016989855921930013</v>
      </c>
      <c r="AT79" s="1">
        <f t="shared" si="32"/>
        <v>0.00019106612069048068</v>
      </c>
    </row>
    <row r="80" spans="11:46" ht="13.5" customHeight="1">
      <c r="K80" s="13">
        <f t="shared" si="57"/>
        <v>92.98500151250249</v>
      </c>
      <c r="L80" s="1">
        <f t="shared" si="33"/>
        <v>584.2247645030532</v>
      </c>
      <c r="M80" s="1">
        <f t="shared" si="58"/>
        <v>-236318.57545864792</v>
      </c>
      <c r="N80" s="1">
        <f t="shared" si="59"/>
        <v>4521.18042804472</v>
      </c>
      <c r="O80" s="1">
        <f t="shared" si="34"/>
        <v>-5000</v>
      </c>
      <c r="P80" s="1">
        <f t="shared" si="35"/>
        <v>-826.2185854344453</v>
      </c>
      <c r="Q80" s="1">
        <v>0</v>
      </c>
      <c r="R80" s="1">
        <v>0</v>
      </c>
      <c r="S80" s="1">
        <f t="shared" si="36"/>
        <v>-155649.28772932396</v>
      </c>
      <c r="T80" s="1">
        <f t="shared" si="37"/>
        <v>1678.5644966202435</v>
      </c>
      <c r="U80" s="1">
        <f t="shared" si="38"/>
        <v>-10000</v>
      </c>
      <c r="V80" s="1">
        <f t="shared" si="39"/>
        <v>-826.2185854344453</v>
      </c>
      <c r="W80" s="1">
        <f t="shared" si="60"/>
        <v>-92385.57263759438</v>
      </c>
      <c r="X80" s="1">
        <f t="shared" si="61"/>
        <v>846.4567249376304</v>
      </c>
      <c r="Y80" s="1">
        <f t="shared" si="40"/>
        <v>-3370770325833681.5</v>
      </c>
      <c r="Z80" s="1">
        <f t="shared" si="41"/>
        <v>136987921745997.12</v>
      </c>
      <c r="AA80" s="1">
        <f t="shared" si="42"/>
        <v>14279010382.451797</v>
      </c>
      <c r="AB80" s="1">
        <f t="shared" si="43"/>
        <v>-303349900.26832396</v>
      </c>
      <c r="AC80" s="1">
        <f t="shared" si="44"/>
        <v>-462627221.46588135</v>
      </c>
      <c r="AD80" s="1">
        <f t="shared" si="45"/>
        <v>-72098393.51449628</v>
      </c>
      <c r="AE80" s="1">
        <f t="shared" si="46"/>
        <v>49317362.8490827</v>
      </c>
      <c r="AF80" s="1">
        <f t="shared" si="47"/>
        <v>12393278.78151668</v>
      </c>
      <c r="AG80" s="1">
        <f t="shared" si="48"/>
        <v>21828599935.06977</v>
      </c>
      <c r="AH80" s="1">
        <f t="shared" si="49"/>
        <v>-617725290.2674489</v>
      </c>
      <c r="AI80" s="1">
        <f t="shared" si="50"/>
        <v>-2366921237.884232</v>
      </c>
      <c r="AJ80" s="1">
        <f t="shared" si="51"/>
        <v>-150038994.8468801</v>
      </c>
      <c r="AK80" s="1">
        <f t="shared" si="52"/>
        <v>36750911491.54863</v>
      </c>
      <c r="AL80" s="1">
        <f t="shared" si="53"/>
        <v>-1108656669.8320234</v>
      </c>
      <c r="AM80" s="14">
        <f t="shared" si="54"/>
        <v>0.047371224144701456</v>
      </c>
      <c r="AN80" s="1">
        <f t="shared" si="55"/>
        <v>2.2093886873949775</v>
      </c>
      <c r="AO80" s="1">
        <f t="shared" si="56"/>
        <v>0.2399534697113793</v>
      </c>
      <c r="AP80" s="1">
        <f t="shared" si="29"/>
        <v>1.5869903030826338E-05</v>
      </c>
      <c r="AR80" s="13">
        <f t="shared" si="62"/>
        <v>92.98500151250249</v>
      </c>
      <c r="AS80" s="1">
        <f t="shared" si="31"/>
        <v>0.013888359404018863</v>
      </c>
      <c r="AT80" s="1">
        <f t="shared" si="32"/>
        <v>0.00018108915047567348</v>
      </c>
    </row>
    <row r="81" spans="11:46" ht="13.5" customHeight="1">
      <c r="K81" s="13">
        <f t="shared" si="57"/>
        <v>96.69468490323432</v>
      </c>
      <c r="L81" s="1">
        <f t="shared" si="33"/>
        <v>607.5327052470212</v>
      </c>
      <c r="M81" s="1">
        <f t="shared" si="58"/>
        <v>-264095.98794476397</v>
      </c>
      <c r="N81" s="1">
        <f t="shared" si="59"/>
        <v>4701.555194594185</v>
      </c>
      <c r="O81" s="1">
        <f t="shared" si="34"/>
        <v>-5000</v>
      </c>
      <c r="P81" s="1">
        <f t="shared" si="35"/>
        <v>-859.1809913455535</v>
      </c>
      <c r="Q81" s="1">
        <v>0</v>
      </c>
      <c r="R81" s="1">
        <v>0</v>
      </c>
      <c r="S81" s="1">
        <f t="shared" si="36"/>
        <v>-169537.99397238198</v>
      </c>
      <c r="T81" s="1">
        <f t="shared" si="37"/>
        <v>1745.5316712408408</v>
      </c>
      <c r="U81" s="1">
        <f t="shared" si="38"/>
        <v>-10000</v>
      </c>
      <c r="V81" s="1">
        <f t="shared" si="39"/>
        <v>-859.1809913455535</v>
      </c>
      <c r="W81" s="1">
        <f t="shared" si="60"/>
        <v>-100718.79638342919</v>
      </c>
      <c r="X81" s="1">
        <f t="shared" si="61"/>
        <v>880.2265416005056</v>
      </c>
      <c r="Y81" s="1">
        <f t="shared" si="40"/>
        <v>-4478933425348952.5</v>
      </c>
      <c r="Z81" s="1">
        <f t="shared" si="41"/>
        <v>171032066262433.97</v>
      </c>
      <c r="AA81" s="1">
        <f t="shared" si="42"/>
        <v>16974864422.829044</v>
      </c>
      <c r="AB81" s="1">
        <f t="shared" si="43"/>
        <v>-342223310.9076413</v>
      </c>
      <c r="AC81" s="1">
        <f t="shared" si="44"/>
        <v>-504350255.8297669</v>
      </c>
      <c r="AD81" s="1">
        <f t="shared" si="45"/>
        <v>-82134542.61584312</v>
      </c>
      <c r="AE81" s="1">
        <f t="shared" si="46"/>
        <v>49261808.02411047</v>
      </c>
      <c r="AF81" s="1">
        <f t="shared" si="47"/>
        <v>12887714.870183302</v>
      </c>
      <c r="AG81" s="1">
        <f t="shared" si="48"/>
        <v>26595291601.820168</v>
      </c>
      <c r="AH81" s="1">
        <f t="shared" si="49"/>
        <v>-705999278.4489739</v>
      </c>
      <c r="AI81" s="1">
        <f t="shared" si="50"/>
        <v>-2644999366.3005967</v>
      </c>
      <c r="AJ81" s="1">
        <f t="shared" si="51"/>
        <v>-179890700.7868238</v>
      </c>
      <c r="AK81" s="1">
        <f t="shared" si="52"/>
        <v>44741835490.7893</v>
      </c>
      <c r="AL81" s="1">
        <f t="shared" si="53"/>
        <v>-1266671957.3606105</v>
      </c>
      <c r="AM81" s="14">
        <f t="shared" si="54"/>
        <v>0.042078906154099184</v>
      </c>
      <c r="AN81" s="1">
        <f t="shared" si="55"/>
        <v>2.190816667757904</v>
      </c>
      <c r="AO81" s="1">
        <f t="shared" si="56"/>
        <v>0.21831119181014103</v>
      </c>
      <c r="AP81" s="1">
        <f t="shared" si="29"/>
        <v>1.3781696151879192E-05</v>
      </c>
      <c r="AR81" s="13">
        <f t="shared" si="62"/>
        <v>96.69468490323432</v>
      </c>
      <c r="AS81" s="1">
        <f t="shared" si="31"/>
        <v>0.011408944660422433</v>
      </c>
      <c r="AT81" s="1">
        <f t="shared" si="32"/>
        <v>0.00017184561766078133</v>
      </c>
    </row>
    <row r="82" spans="11:46" ht="13.5" customHeight="1">
      <c r="K82" s="13">
        <f t="shared" si="57"/>
        <v>100.55236797816922</v>
      </c>
      <c r="L82" s="1">
        <f t="shared" si="33"/>
        <v>631.7705280068373</v>
      </c>
      <c r="M82" s="1">
        <f t="shared" si="58"/>
        <v>-294134.0000580379</v>
      </c>
      <c r="N82" s="1">
        <f t="shared" si="59"/>
        <v>4889.126103152486</v>
      </c>
      <c r="O82" s="1">
        <f t="shared" si="34"/>
        <v>-5000</v>
      </c>
      <c r="P82" s="1">
        <f t="shared" si="35"/>
        <v>-893.4584490148806</v>
      </c>
      <c r="Q82" s="1">
        <v>0</v>
      </c>
      <c r="R82" s="1">
        <v>0</v>
      </c>
      <c r="S82" s="1">
        <f t="shared" si="36"/>
        <v>-184557.00002901896</v>
      </c>
      <c r="T82" s="1">
        <f t="shared" si="37"/>
        <v>1815.1705349658457</v>
      </c>
      <c r="U82" s="1">
        <f t="shared" si="38"/>
        <v>-10000</v>
      </c>
      <c r="V82" s="1">
        <f t="shared" si="39"/>
        <v>-893.4584490148806</v>
      </c>
      <c r="W82" s="1">
        <f t="shared" si="60"/>
        <v>-109730.20001741138</v>
      </c>
      <c r="X82" s="1">
        <f t="shared" si="61"/>
        <v>915.3436220795297</v>
      </c>
      <c r="Y82" s="1">
        <f t="shared" si="40"/>
        <v>-5922429540712570</v>
      </c>
      <c r="Z82" s="1">
        <f t="shared" si="41"/>
        <v>213007344504054.44</v>
      </c>
      <c r="AA82" s="1">
        <f t="shared" si="42"/>
        <v>20150613291.025597</v>
      </c>
      <c r="AB82" s="1">
        <f t="shared" si="43"/>
        <v>-385981267.7345056</v>
      </c>
      <c r="AC82" s="1">
        <f t="shared" si="44"/>
        <v>-549468821.5799557</v>
      </c>
      <c r="AD82" s="1">
        <f t="shared" si="45"/>
        <v>-93462656.20725134</v>
      </c>
      <c r="AE82" s="1">
        <f t="shared" si="46"/>
        <v>49201731.99988393</v>
      </c>
      <c r="AF82" s="1">
        <f t="shared" si="47"/>
        <v>13401876.735223208</v>
      </c>
      <c r="AG82" s="1">
        <f t="shared" si="48"/>
        <v>32270907427.893726</v>
      </c>
      <c r="AH82" s="1">
        <f t="shared" si="49"/>
        <v>-805718466.1991345</v>
      </c>
      <c r="AI82" s="1">
        <f t="shared" si="50"/>
        <v>-2945708231.6055403</v>
      </c>
      <c r="AJ82" s="1">
        <f t="shared" si="51"/>
        <v>-213905246.46287248</v>
      </c>
      <c r="AK82" s="1">
        <f t="shared" si="52"/>
        <v>54251412327.602715</v>
      </c>
      <c r="AL82" s="1">
        <f t="shared" si="53"/>
        <v>-1445160401.0885324</v>
      </c>
      <c r="AM82" s="14">
        <f t="shared" si="54"/>
        <v>0.03753830548017434</v>
      </c>
      <c r="AN82" s="1">
        <f t="shared" si="55"/>
        <v>2.1741254838014243</v>
      </c>
      <c r="AO82" s="1">
        <f t="shared" si="56"/>
        <v>0.19891606574974582</v>
      </c>
      <c r="AP82" s="1">
        <f t="shared" si="29"/>
        <v>1.1991560870327052E-05</v>
      </c>
      <c r="AR82" s="13">
        <f t="shared" si="62"/>
        <v>100.55236797816922</v>
      </c>
      <c r="AS82" s="1">
        <f t="shared" si="31"/>
        <v>0.00941244272650087</v>
      </c>
      <c r="AT82" s="1">
        <f t="shared" si="32"/>
        <v>0.000163255885315811</v>
      </c>
    </row>
    <row r="83" spans="11:46" ht="13.5" customHeight="1">
      <c r="K83" s="13">
        <f t="shared" si="57"/>
        <v>104.56395525912673</v>
      </c>
      <c r="L83" s="1">
        <f t="shared" si="33"/>
        <v>656.9753308930933</v>
      </c>
      <c r="M83" s="1">
        <f t="shared" si="58"/>
        <v>-326616.58540208946</v>
      </c>
      <c r="N83" s="1">
        <f t="shared" si="59"/>
        <v>5084.18024742348</v>
      </c>
      <c r="O83" s="1">
        <f t="shared" si="34"/>
        <v>-5000</v>
      </c>
      <c r="P83" s="1">
        <f t="shared" si="35"/>
        <v>-929.1034230935644</v>
      </c>
      <c r="Q83" s="1">
        <v>0</v>
      </c>
      <c r="R83" s="1">
        <v>0</v>
      </c>
      <c r="S83" s="1">
        <f t="shared" si="36"/>
        <v>-200798.29270104473</v>
      </c>
      <c r="T83" s="1">
        <f t="shared" si="37"/>
        <v>1887.5876761754764</v>
      </c>
      <c r="U83" s="1">
        <f t="shared" si="38"/>
        <v>-10000</v>
      </c>
      <c r="V83" s="1">
        <f t="shared" si="39"/>
        <v>-929.1034230935644</v>
      </c>
      <c r="W83" s="1">
        <f t="shared" si="60"/>
        <v>-119474.97562062684</v>
      </c>
      <c r="X83" s="1">
        <f t="shared" si="61"/>
        <v>951.8617161420887</v>
      </c>
      <c r="Y83" s="1">
        <f t="shared" si="40"/>
        <v>-7797581157464223</v>
      </c>
      <c r="Z83" s="1">
        <f t="shared" si="41"/>
        <v>264699845180923.7</v>
      </c>
      <c r="AA83" s="1">
        <f t="shared" si="42"/>
        <v>23889437635.8468</v>
      </c>
      <c r="AB83" s="1">
        <f t="shared" si="43"/>
        <v>-435233767.54354984</v>
      </c>
      <c r="AC83" s="1">
        <f t="shared" si="44"/>
        <v>-598259256.0819135</v>
      </c>
      <c r="AD83" s="1">
        <f t="shared" si="45"/>
        <v>-106245300.2424341</v>
      </c>
      <c r="AE83" s="1">
        <f t="shared" si="46"/>
        <v>49136766.82919582</v>
      </c>
      <c r="AF83" s="1">
        <f t="shared" si="47"/>
        <v>13936551.346403467</v>
      </c>
      <c r="AG83" s="1">
        <f t="shared" si="48"/>
        <v>39017669141.67153</v>
      </c>
      <c r="AH83" s="1">
        <f t="shared" si="49"/>
        <v>-918326134.6130948</v>
      </c>
      <c r="AI83" s="1">
        <f t="shared" si="50"/>
        <v>-3270889583.2924004</v>
      </c>
      <c r="AJ83" s="1">
        <f t="shared" si="51"/>
        <v>-252618785.06197807</v>
      </c>
      <c r="AK83" s="1">
        <f t="shared" si="52"/>
        <v>65550319113.77685</v>
      </c>
      <c r="AL83" s="1">
        <f t="shared" si="53"/>
        <v>-1646703189.1374447</v>
      </c>
      <c r="AM83" s="14">
        <f t="shared" si="54"/>
        <v>0.0336140060996347</v>
      </c>
      <c r="AN83" s="1">
        <f t="shared" si="55"/>
        <v>2.159084854656807</v>
      </c>
      <c r="AO83" s="1">
        <f t="shared" si="56"/>
        <v>0.1814869576288881</v>
      </c>
      <c r="AP83" s="1">
        <f t="shared" si="29"/>
        <v>1.0452505764519596E-05</v>
      </c>
      <c r="AR83" s="13">
        <f t="shared" si="62"/>
        <v>104.56395525912673</v>
      </c>
      <c r="AS83" s="1">
        <f t="shared" si="31"/>
        <v>0.007794651885321278</v>
      </c>
      <c r="AT83" s="1">
        <f t="shared" si="32"/>
        <v>0.00015525203493268807</v>
      </c>
    </row>
    <row r="84" spans="11:46" ht="13.5" customHeight="1">
      <c r="K84" s="13">
        <f t="shared" si="57"/>
        <v>108.73558683179334</v>
      </c>
      <c r="L84" s="1">
        <f t="shared" si="33"/>
        <v>683.1856920641576</v>
      </c>
      <c r="M84" s="1">
        <f t="shared" si="58"/>
        <v>-361742.689841182</v>
      </c>
      <c r="N84" s="1">
        <f t="shared" si="59"/>
        <v>5287.016174858699</v>
      </c>
      <c r="O84" s="1">
        <f t="shared" si="34"/>
        <v>-5000</v>
      </c>
      <c r="P84" s="1">
        <f t="shared" si="35"/>
        <v>-966.1704713363807</v>
      </c>
      <c r="Q84" s="1">
        <v>0</v>
      </c>
      <c r="R84" s="1">
        <v>0</v>
      </c>
      <c r="S84" s="1">
        <f t="shared" si="36"/>
        <v>-218361.344920591</v>
      </c>
      <c r="T84" s="1">
        <f t="shared" si="37"/>
        <v>1962.8939356469755</v>
      </c>
      <c r="U84" s="1">
        <f t="shared" si="38"/>
        <v>-10000</v>
      </c>
      <c r="V84" s="1">
        <f t="shared" si="39"/>
        <v>-966.1704713363807</v>
      </c>
      <c r="W84" s="1">
        <f t="shared" si="60"/>
        <v>-130012.80695235459</v>
      </c>
      <c r="X84" s="1">
        <f t="shared" si="61"/>
        <v>989.8367179295652</v>
      </c>
      <c r="Y84" s="1">
        <f t="shared" si="40"/>
        <v>-10227520148498918</v>
      </c>
      <c r="Z84" s="1">
        <f t="shared" si="41"/>
        <v>328290606622454.4</v>
      </c>
      <c r="AA84" s="1">
        <f t="shared" si="42"/>
        <v>28288761923.906086</v>
      </c>
      <c r="AB84" s="1">
        <f t="shared" si="43"/>
        <v>-490666836.72882885</v>
      </c>
      <c r="AC84" s="1">
        <f t="shared" si="44"/>
        <v>-651020385.7700809</v>
      </c>
      <c r="AD84" s="1">
        <f t="shared" si="45"/>
        <v>-120665351.38327448</v>
      </c>
      <c r="AE84" s="1">
        <f t="shared" si="46"/>
        <v>49066514.62031764</v>
      </c>
      <c r="AF84" s="1">
        <f t="shared" si="47"/>
        <v>14492557.070045711</v>
      </c>
      <c r="AG84" s="1">
        <f t="shared" si="48"/>
        <v>47025949218.00891</v>
      </c>
      <c r="AH84" s="1">
        <f t="shared" si="49"/>
        <v>-1045446010.1432884</v>
      </c>
      <c r="AI84" s="1">
        <f t="shared" si="50"/>
        <v>-3622535057.3214464</v>
      </c>
      <c r="AJ84" s="1">
        <f t="shared" si="51"/>
        <v>-296634943.39775795</v>
      </c>
      <c r="AK84" s="1">
        <f t="shared" si="52"/>
        <v>78956175902.30508</v>
      </c>
      <c r="AL84" s="1">
        <f t="shared" si="53"/>
        <v>-1874204199.4263086</v>
      </c>
      <c r="AM84" s="14">
        <f t="shared" si="54"/>
        <v>0.030200402293654716</v>
      </c>
      <c r="AN84" s="1">
        <f t="shared" si="55"/>
        <v>2.1454995479159447</v>
      </c>
      <c r="AO84" s="1">
        <f t="shared" si="56"/>
        <v>0.16578580466555867</v>
      </c>
      <c r="AP84" s="1">
        <f t="shared" si="29"/>
        <v>9.125817879305565E-06</v>
      </c>
      <c r="AR84" s="13">
        <f t="shared" si="62"/>
        <v>108.73558683179334</v>
      </c>
      <c r="AS84" s="1">
        <f t="shared" si="31"/>
        <v>0.006476497959072875</v>
      </c>
      <c r="AT84" s="1">
        <f t="shared" si="32"/>
        <v>0.00014777571565286022</v>
      </c>
    </row>
    <row r="85" spans="11:46" ht="13.5" customHeight="1">
      <c r="K85" s="13">
        <f t="shared" si="57"/>
        <v>113.07364774366144</v>
      </c>
      <c r="L85" s="1">
        <f t="shared" si="33"/>
        <v>710.4417287734249</v>
      </c>
      <c r="M85" s="1">
        <f t="shared" si="58"/>
        <v>-399727.4499825726</v>
      </c>
      <c r="N85" s="1">
        <f t="shared" si="59"/>
        <v>5497.944343610375</v>
      </c>
      <c r="O85" s="1">
        <f t="shared" si="34"/>
        <v>-5000</v>
      </c>
      <c r="P85" s="1">
        <f t="shared" si="35"/>
        <v>-1004.7163281071654</v>
      </c>
      <c r="Q85" s="1">
        <v>0</v>
      </c>
      <c r="R85" s="1">
        <v>0</v>
      </c>
      <c r="S85" s="1">
        <f t="shared" si="36"/>
        <v>-237353.7249912863</v>
      </c>
      <c r="T85" s="1">
        <f t="shared" si="37"/>
        <v>2041.204576206128</v>
      </c>
      <c r="U85" s="1">
        <f t="shared" si="38"/>
        <v>-10000</v>
      </c>
      <c r="V85" s="1">
        <f t="shared" si="39"/>
        <v>-1004.7163281071654</v>
      </c>
      <c r="W85" s="1">
        <f t="shared" si="60"/>
        <v>-141408.23499477177</v>
      </c>
      <c r="X85" s="1">
        <f t="shared" si="61"/>
        <v>1029.3267515082182</v>
      </c>
      <c r="Y85" s="1">
        <f t="shared" si="40"/>
        <v>-13369508178035530</v>
      </c>
      <c r="Z85" s="1">
        <f t="shared" si="41"/>
        <v>406442074471345.1</v>
      </c>
      <c r="AA85" s="1">
        <f t="shared" si="42"/>
        <v>33462679708.876617</v>
      </c>
      <c r="AB85" s="1">
        <f t="shared" si="43"/>
        <v>-553052001.6503587</v>
      </c>
      <c r="AC85" s="1">
        <f t="shared" si="44"/>
        <v>-708075356.3680567</v>
      </c>
      <c r="AD85" s="1">
        <f t="shared" si="45"/>
        <v>-136928528.8705212</v>
      </c>
      <c r="AE85" s="1">
        <f t="shared" si="46"/>
        <v>48990545.100034855</v>
      </c>
      <c r="AF85" s="1">
        <f t="shared" si="47"/>
        <v>15070744.92160748</v>
      </c>
      <c r="AG85" s="1">
        <f t="shared" si="48"/>
        <v>56519093999.80532</v>
      </c>
      <c r="AH85" s="1">
        <f t="shared" si="49"/>
        <v>-1188904763.3086572</v>
      </c>
      <c r="AI85" s="1">
        <f t="shared" si="50"/>
        <v>-4002798374.2787757</v>
      </c>
      <c r="AJ85" s="1">
        <f t="shared" si="51"/>
        <v>-346633252.35402715</v>
      </c>
      <c r="AK85" s="1">
        <f t="shared" si="52"/>
        <v>94841586260.37775</v>
      </c>
      <c r="AL85" s="1">
        <f t="shared" si="53"/>
        <v>-2130930233.1714</v>
      </c>
      <c r="AM85" s="14">
        <f t="shared" si="54"/>
        <v>0.027214021949139657</v>
      </c>
      <c r="AN85" s="1">
        <f t="shared" si="55"/>
        <v>2.133202845599969</v>
      </c>
      <c r="AO85" s="1">
        <f t="shared" si="56"/>
        <v>0.1516096904786363</v>
      </c>
      <c r="AP85" s="1">
        <f t="shared" si="29"/>
        <v>7.9794281470083E-06</v>
      </c>
      <c r="AR85" s="13">
        <f t="shared" si="62"/>
        <v>113.07364774366144</v>
      </c>
      <c r="AS85" s="1">
        <f t="shared" si="31"/>
        <v>0.005397265281753616</v>
      </c>
      <c r="AT85" s="1">
        <f t="shared" si="32"/>
        <v>0.00014077646508849705</v>
      </c>
    </row>
    <row r="86" spans="11:46" ht="13.5" customHeight="1">
      <c r="K86" s="13">
        <f t="shared" si="57"/>
        <v>117.58477777690365</v>
      </c>
      <c r="L86" s="1">
        <f t="shared" si="33"/>
        <v>738.7851587722856</v>
      </c>
      <c r="M86" s="1">
        <f t="shared" si="58"/>
        <v>-440803.51082219125</v>
      </c>
      <c r="N86" s="1">
        <f t="shared" si="59"/>
        <v>5717.287597714823</v>
      </c>
      <c r="O86" s="1">
        <f t="shared" si="34"/>
        <v>-5000</v>
      </c>
      <c r="P86" s="1">
        <f t="shared" si="35"/>
        <v>-1044.7999912157268</v>
      </c>
      <c r="Q86" s="1">
        <v>0</v>
      </c>
      <c r="R86" s="1">
        <v>0</v>
      </c>
      <c r="S86" s="1">
        <f t="shared" si="36"/>
        <v>-257891.75541109563</v>
      </c>
      <c r="T86" s="1">
        <f t="shared" si="37"/>
        <v>2122.63945914711</v>
      </c>
      <c r="U86" s="1">
        <f t="shared" si="38"/>
        <v>-10000</v>
      </c>
      <c r="V86" s="1">
        <f t="shared" si="39"/>
        <v>-1044.7999912157268</v>
      </c>
      <c r="W86" s="1">
        <f t="shared" si="60"/>
        <v>-153731.05324665736</v>
      </c>
      <c r="X86" s="1">
        <f t="shared" si="61"/>
        <v>1070.3922598331555</v>
      </c>
      <c r="Y86" s="1">
        <f t="shared" si="40"/>
        <v>-17424232604845532</v>
      </c>
      <c r="Z86" s="1">
        <f t="shared" si="41"/>
        <v>502403378879762.94</v>
      </c>
      <c r="AA86" s="1">
        <f t="shared" si="42"/>
        <v>39544790733.15124</v>
      </c>
      <c r="AB86" s="1">
        <f t="shared" si="43"/>
        <v>-623256938.408737</v>
      </c>
      <c r="AC86" s="1">
        <f t="shared" si="44"/>
        <v>-769773612.056958</v>
      </c>
      <c r="AD86" s="1">
        <f t="shared" si="45"/>
        <v>-155266241.78252625</v>
      </c>
      <c r="AE86" s="1">
        <f t="shared" si="46"/>
        <v>48908392.97835562</v>
      </c>
      <c r="AF86" s="1">
        <f t="shared" si="47"/>
        <v>15671999.868235901</v>
      </c>
      <c r="AG86" s="1">
        <f t="shared" si="48"/>
        <v>67759068253.12796</v>
      </c>
      <c r="AH86" s="1">
        <f t="shared" si="49"/>
        <v>-1350757310.2021055</v>
      </c>
      <c r="AI86" s="1">
        <f t="shared" si="50"/>
        <v>-4414008530.253782</v>
      </c>
      <c r="AJ86" s="1">
        <f t="shared" si="51"/>
        <v>-403378628.2577387</v>
      </c>
      <c r="AK86" s="1">
        <f t="shared" si="52"/>
        <v>113643547064.07623</v>
      </c>
      <c r="AL86" s="1">
        <f t="shared" si="53"/>
        <v>-2420556260.478682</v>
      </c>
      <c r="AM86" s="14">
        <f t="shared" si="54"/>
        <v>0.024588087660501207</v>
      </c>
      <c r="AN86" s="1">
        <f t="shared" si="55"/>
        <v>2.122051451791062</v>
      </c>
      <c r="AO86" s="1">
        <f t="shared" si="56"/>
        <v>0.1387846166825052</v>
      </c>
      <c r="AP86" s="1">
        <f t="shared" si="29"/>
        <v>6.986637138944942E-06</v>
      </c>
      <c r="AR86" s="13">
        <f t="shared" si="62"/>
        <v>117.58477777690365</v>
      </c>
      <c r="AS86" s="1">
        <f t="shared" si="31"/>
        <v>0.004509848886621391</v>
      </c>
      <c r="AT86" s="1">
        <f t="shared" si="32"/>
        <v>0.00013421038173966053</v>
      </c>
    </row>
    <row r="87" spans="11:46" ht="13.5" customHeight="1">
      <c r="K87" s="13">
        <f t="shared" si="57"/>
        <v>122.27588161114107</v>
      </c>
      <c r="L87" s="1">
        <f aca="true" t="shared" si="63" ref="L87:L118">6.283*K87</f>
        <v>768.2593641627994</v>
      </c>
      <c r="M87" s="1">
        <f t="shared" si="58"/>
        <v>-485222.4506238289</v>
      </c>
      <c r="N87" s="1">
        <f t="shared" si="59"/>
        <v>5945.38166123353</v>
      </c>
      <c r="O87" s="1">
        <f aca="true" t="shared" si="64" ref="O87:O123">-SPR1</f>
        <v>-5000</v>
      </c>
      <c r="P87" s="1">
        <f aca="true" t="shared" si="65" ref="P87:P123">-DAM1*L87</f>
        <v>-1086.4828122191616</v>
      </c>
      <c r="Q87" s="1">
        <v>0</v>
      </c>
      <c r="R87" s="1">
        <v>0</v>
      </c>
      <c r="S87" s="1">
        <f aca="true" t="shared" si="66" ref="S87:S123">SPR1+SPR2+SPR4-MAS2*L87^2</f>
        <v>-280101.22531191446</v>
      </c>
      <c r="T87" s="1">
        <f aca="true" t="shared" si="67" ref="T87:T123">(DAM1+DAM2+DAM4)*L87</f>
        <v>2207.3232276906992</v>
      </c>
      <c r="U87" s="1">
        <f aca="true" t="shared" si="68" ref="U87:U123">-SPR2</f>
        <v>-10000</v>
      </c>
      <c r="V87" s="1">
        <f aca="true" t="shared" si="69" ref="V87:V123">-DAM2*L87</f>
        <v>-1086.4828122191616</v>
      </c>
      <c r="W87" s="1">
        <f t="shared" si="60"/>
        <v>-167056.73518714868</v>
      </c>
      <c r="X87" s="1">
        <f t="shared" si="61"/>
        <v>1113.0960972615721</v>
      </c>
      <c r="Y87" s="1">
        <f aca="true" t="shared" si="70" ref="Y87:Y123">S87*AG87-T87*AH87+U87*AI87-V87*AJ87+O87*AC87-P87*AD87</f>
        <v>-22647607115132810</v>
      </c>
      <c r="Z87" s="1">
        <f aca="true" t="shared" si="71" ref="Z87:Z123">S87*AH87+T87*AG87+U87*AJ87+V87*AI87+O87*AD87+P87*AC87</f>
        <v>620138514570394.8</v>
      </c>
      <c r="AA87" s="1">
        <f aca="true" t="shared" si="72" ref="AA87:AA123">S87*W87-T87*X87-U87^2+V87^2</f>
        <v>46691519704.55946</v>
      </c>
      <c r="AB87" s="1">
        <f aca="true" t="shared" si="73" ref="AB87:AB123">S87*X87+T87*W87-2*U87*V87</f>
        <v>-702257448.8980268</v>
      </c>
      <c r="AC87" s="1">
        <f aca="true" t="shared" si="74" ref="AC87:AC123">-O87*W87+P87*X87+Q87*U87-R87*V87</f>
        <v>-836493035.7137662</v>
      </c>
      <c r="AD87" s="1">
        <f aca="true" t="shared" si="75" ref="AD87:AD123">-O87*X87-P87*W87+Q87*V87+R87*U87</f>
        <v>-175938790.9599772</v>
      </c>
      <c r="AE87" s="1">
        <f aca="true" t="shared" si="76" ref="AE87:AE123">O87*U87-P87*V87-Q87*S87+R87*T87</f>
        <v>48819555.09875234</v>
      </c>
      <c r="AF87" s="1">
        <f aca="true" t="shared" si="77" ref="AF87:AF123">O87*V87+P87*U87-Q87*T87-R87*S87</f>
        <v>16297242.183287423</v>
      </c>
      <c r="AG87" s="1">
        <f aca="true" t="shared" si="78" ref="AG87:AG123">M87*W87-N87*X87-Q87^2+R87^2</f>
        <v>81053060659.60045</v>
      </c>
      <c r="AH87" s="1">
        <f aca="true" t="shared" si="79" ref="AH87:AH123">N87*W87+M87*X87-2*Q87*R87</f>
        <v>-1533315265.8602998</v>
      </c>
      <c r="AI87" s="1">
        <f aca="true" t="shared" si="80" ref="AI87:AI123">-M87*U87+N87*V87+O87*Q87-P87*R87</f>
        <v>-4858684061.225302</v>
      </c>
      <c r="AJ87" s="1">
        <f aca="true" t="shared" si="81" ref="AJ87:AJ123">-M87*V87-N87*U87+O87*R87+P87*Q87</f>
        <v>-467732036.0933156</v>
      </c>
      <c r="AK87" s="1">
        <f aca="true" t="shared" si="82" ref="AK87:AK123">M87*S87-N87*T87-O87^2+P87^2</f>
        <v>135874460034.44731</v>
      </c>
      <c r="AL87" s="1">
        <f aca="true" t="shared" si="83" ref="AL87:AL123">M87*T87+N87*S87-2*O87*P87</f>
        <v>-2747216302.23967</v>
      </c>
      <c r="AM87" s="14">
        <f aca="true" t="shared" si="84" ref="AM87:AM123">SQRT((Y87*(FOR1*AA87+FOR2*AC87+FOR3*AE87)+Z87*(FOR1*AB87+FOR2*AD87+FOR3*AF87))^2+(Y87*(FOR1*AB87+FOR2*AD87+FOR3*AF87)-Z87*(FOR1*AA87+FOR2*AC87+FOR3*AE87))^2)/(Y87^2+Z87^2)*L87^KEI</f>
        <v>0.022268593748003745</v>
      </c>
      <c r="AN87" s="1">
        <f aca="true" t="shared" si="85" ref="AN87:AN123">SQRT((Y87*(FOR1*AC87+FOR2*AG87+FOR3*AI87)+Z87*(FOR1*AD87+FOR2*AH87+FOR3*AJ87))^2+(Y87*(FOR1*AD87+FOR2*AH87+FOR3*AJ87)-Z87*(FOR1*AC87+FOR2*AG87+FOR3*AI87))^2)/(Y87^2+Z87^2)*L87^KEI</f>
        <v>2.1119214767348082</v>
      </c>
      <c r="AO87" s="1">
        <f aca="true" t="shared" si="86" ref="AO87:AO123">SQRT((Y87*(FOR1*AE87+FOR2*AI87+FOR3*AK87)+Z87*(FOR1*AF87+FOR2*AJ87+FOR3*AL87))^2+(Y87*(FOR1*AF87+FOR2*AJ87+FOR3*AL87)-Z87*(FOR1*AE87+FOR2*AI87+FOR3*AK87))^2)/(Y87^2+Z87^2)*L87^KEI</f>
        <v>0.12716055924464909</v>
      </c>
      <c r="AP87" s="1">
        <f t="shared" si="29"/>
        <v>6.125113098274288E-06</v>
      </c>
      <c r="AR87" s="13">
        <f t="shared" si="62"/>
        <v>122.27588161114107</v>
      </c>
      <c r="AS87" s="1">
        <f t="shared" si="31"/>
        <v>0.0037773664955623324</v>
      </c>
      <c r="AT87" s="1">
        <f t="shared" si="32"/>
        <v>0.000128039063579336</v>
      </c>
    </row>
    <row r="88" spans="11:46" ht="13.5" customHeight="1">
      <c r="K88" s="13">
        <f aca="true" t="shared" si="87" ref="K88:K123">K87*KKK</f>
        <v>127.15413939166014</v>
      </c>
      <c r="L88" s="1">
        <f t="shared" si="63"/>
        <v>798.9094577978007</v>
      </c>
      <c r="M88" s="1">
        <f aca="true" t="shared" si="88" ref="M88:M119">SPR1+SPR0-MAS1*L88^2</f>
        <v>-533256.3217587759</v>
      </c>
      <c r="N88" s="1">
        <f aca="true" t="shared" si="89" ref="N88:N123">(DAM1+DAM0)*L88</f>
        <v>6182.575652108221</v>
      </c>
      <c r="O88" s="1">
        <f t="shared" si="64"/>
        <v>-5000</v>
      </c>
      <c r="P88" s="1">
        <f t="shared" si="65"/>
        <v>-1129.8285903257856</v>
      </c>
      <c r="Q88" s="1">
        <v>0</v>
      </c>
      <c r="R88" s="1">
        <v>0</v>
      </c>
      <c r="S88" s="1">
        <f t="shared" si="66"/>
        <v>-304118.1608793879</v>
      </c>
      <c r="T88" s="1">
        <f t="shared" si="67"/>
        <v>2295.385497761639</v>
      </c>
      <c r="U88" s="1">
        <f t="shared" si="68"/>
        <v>-10000</v>
      </c>
      <c r="V88" s="1">
        <f t="shared" si="69"/>
        <v>-1129.8285903257856</v>
      </c>
      <c r="W88" s="1">
        <f aca="true" t="shared" si="90" ref="W88:W123">SPR2+SPR3-MAS3*L88^2</f>
        <v>-181466.89652763275</v>
      </c>
      <c r="X88" s="1">
        <f aca="true" t="shared" si="91" ref="X88:X123">(DAM2+DAM3)*L88</f>
        <v>1157.5036257568474</v>
      </c>
      <c r="Y88" s="1">
        <f t="shared" si="70"/>
        <v>-29365747446269580</v>
      </c>
      <c r="Z88" s="1">
        <f t="shared" si="71"/>
        <v>764482391489142.1</v>
      </c>
      <c r="AA88" s="1">
        <f t="shared" si="72"/>
        <v>55085998428.08121</v>
      </c>
      <c r="AB88" s="1">
        <f t="shared" si="73"/>
        <v>-791150928.2962515</v>
      </c>
      <c r="AC88" s="1">
        <f t="shared" si="74"/>
        <v>-908642263.3279496</v>
      </c>
      <c r="AD88" s="1">
        <f t="shared" si="75"/>
        <v>-199238969.76582628</v>
      </c>
      <c r="AE88" s="1">
        <f t="shared" si="76"/>
        <v>48723487.356482446</v>
      </c>
      <c r="AF88" s="1">
        <f t="shared" si="77"/>
        <v>16947428.854886785</v>
      </c>
      <c r="AG88" s="1">
        <f t="shared" si="78"/>
        <v>96761213409.57199</v>
      </c>
      <c r="AH88" s="1">
        <f t="shared" si="79"/>
        <v>-1739178942.0289273</v>
      </c>
      <c r="AI88" s="1">
        <f t="shared" si="80"/>
        <v>-5339548468.321363</v>
      </c>
      <c r="AJ88" s="1">
        <f t="shared" si="81"/>
        <v>-540662481.7739491</v>
      </c>
      <c r="AK88" s="1">
        <f t="shared" si="82"/>
        <v>162135016968.73892</v>
      </c>
      <c r="AL88" s="1">
        <f t="shared" si="83"/>
        <v>-3115560650.274901</v>
      </c>
      <c r="AM88" s="14">
        <f t="shared" si="84"/>
        <v>0.020211430817603498</v>
      </c>
      <c r="AN88" s="1">
        <f t="shared" si="85"/>
        <v>2.1027052361878424</v>
      </c>
      <c r="AO88" s="1">
        <f t="shared" si="86"/>
        <v>0.11660750920678925</v>
      </c>
      <c r="AP88" s="1">
        <f aca="true" t="shared" si="92" ref="AP88:AP123">AO88*SQRT(SPR3*SPR3+L88*L88*DAM3*DAM3)/L88^KEI</f>
        <v>5.376097864697523E-06</v>
      </c>
      <c r="AR88" s="13">
        <f aca="true" t="shared" si="93" ref="AR88:AR123">AR87*KKK</f>
        <v>127.15413939166014</v>
      </c>
      <c r="AS88" s="1">
        <f aca="true" t="shared" si="94" ref="AS88:AS123">AM88*SQRT(SPR0*SPR0+L88*L88*DAM0*DAM0)/L88^KEI</f>
        <v>0.003170703341049605</v>
      </c>
      <c r="AT88" s="1">
        <f aca="true" t="shared" si="95" ref="AT88:AT123">AN88*SQRT(SPR4*SPR4+L88*L88*DAM4*DAM4)/L88^KEI</f>
        <v>0.0001222287508893497</v>
      </c>
    </row>
    <row r="89" spans="11:46" ht="13.5" customHeight="1">
      <c r="K89" s="13">
        <f t="shared" si="87"/>
        <v>132.22701771925384</v>
      </c>
      <c r="L89" s="1">
        <f t="shared" si="63"/>
        <v>830.782352330072</v>
      </c>
      <c r="M89" s="1">
        <f t="shared" si="88"/>
        <v>-585199.3169430878</v>
      </c>
      <c r="N89" s="1">
        <f t="shared" si="89"/>
        <v>6429.232616516455</v>
      </c>
      <c r="O89" s="1">
        <f t="shared" si="64"/>
        <v>-5000</v>
      </c>
      <c r="P89" s="1">
        <f t="shared" si="65"/>
        <v>-1174.903670045411</v>
      </c>
      <c r="Q89" s="1">
        <v>0</v>
      </c>
      <c r="R89" s="1">
        <v>0</v>
      </c>
      <c r="S89" s="1">
        <f t="shared" si="66"/>
        <v>-330089.6584715439</v>
      </c>
      <c r="T89" s="1">
        <f t="shared" si="67"/>
        <v>2386.9610563771666</v>
      </c>
      <c r="U89" s="1">
        <f t="shared" si="68"/>
        <v>-10000</v>
      </c>
      <c r="V89" s="1">
        <f t="shared" si="69"/>
        <v>-1174.903670045411</v>
      </c>
      <c r="W89" s="1">
        <f t="shared" si="90"/>
        <v>-197049.79508292634</v>
      </c>
      <c r="X89" s="1">
        <f t="shared" si="91"/>
        <v>1203.6828149307564</v>
      </c>
      <c r="Y89" s="1">
        <f t="shared" si="70"/>
        <v>-37993971220239860</v>
      </c>
      <c r="Z89" s="1">
        <f t="shared" si="71"/>
        <v>941330799472425.5</v>
      </c>
      <c r="AA89" s="1">
        <f t="shared" si="72"/>
        <v>64942606815.44129</v>
      </c>
      <c r="AB89" s="1">
        <f t="shared" si="73"/>
        <v>-891171509.7195144</v>
      </c>
      <c r="AC89" s="1">
        <f t="shared" si="74"/>
        <v>-986663186.7714645</v>
      </c>
      <c r="AD89" s="1">
        <f t="shared" si="75"/>
        <v>-225496113.34997258</v>
      </c>
      <c r="AE89" s="1">
        <f t="shared" si="76"/>
        <v>48619601.36611383</v>
      </c>
      <c r="AF89" s="1">
        <f t="shared" si="77"/>
        <v>17623555.050681166</v>
      </c>
      <c r="AG89" s="1">
        <f t="shared" si="78"/>
        <v>115305666729.49023</v>
      </c>
      <c r="AH89" s="1">
        <f t="shared" si="79"/>
        <v>-1971273330.7386458</v>
      </c>
      <c r="AI89" s="1">
        <f t="shared" si="80"/>
        <v>-5859546898.4276</v>
      </c>
      <c r="AJ89" s="1">
        <f t="shared" si="81"/>
        <v>-623260499.0193369</v>
      </c>
      <c r="AK89" s="1">
        <f t="shared" si="82"/>
        <v>193129276738.28052</v>
      </c>
      <c r="AL89" s="1">
        <f t="shared" si="83"/>
        <v>-3530820215.082151</v>
      </c>
      <c r="AM89" s="14">
        <f t="shared" si="84"/>
        <v>0.018380247282888788</v>
      </c>
      <c r="AN89" s="1">
        <f t="shared" si="85"/>
        <v>2.0943086759964396</v>
      </c>
      <c r="AO89" s="1">
        <f t="shared" si="86"/>
        <v>0.10701227553212417</v>
      </c>
      <c r="AP89" s="1">
        <f t="shared" si="92"/>
        <v>4.7237730249767425E-06</v>
      </c>
      <c r="AR89" s="13">
        <f t="shared" si="93"/>
        <v>132.22701771925384</v>
      </c>
      <c r="AS89" s="1">
        <f t="shared" si="94"/>
        <v>0.0026667082119111547</v>
      </c>
      <c r="AT89" s="1">
        <f t="shared" si="95"/>
        <v>0.00011674962775500812</v>
      </c>
    </row>
    <row r="90" spans="11:46" ht="13.5" customHeight="1">
      <c r="K90" s="13">
        <f t="shared" si="87"/>
        <v>137.50228107850825</v>
      </c>
      <c r="L90" s="1">
        <f t="shared" si="63"/>
        <v>863.9268320162673</v>
      </c>
      <c r="M90" s="1">
        <f t="shared" si="88"/>
        <v>-641369.5710776638</v>
      </c>
      <c r="N90" s="1">
        <f t="shared" si="89"/>
        <v>6685.730084545593</v>
      </c>
      <c r="O90" s="1">
        <f t="shared" si="64"/>
        <v>-5000</v>
      </c>
      <c r="P90" s="1">
        <f t="shared" si="65"/>
        <v>-1221.777042735428</v>
      </c>
      <c r="Q90" s="1">
        <v>0</v>
      </c>
      <c r="R90" s="1">
        <v>0</v>
      </c>
      <c r="S90" s="1">
        <f t="shared" si="66"/>
        <v>-358174.7855388319</v>
      </c>
      <c r="T90" s="1">
        <f t="shared" si="67"/>
        <v>2482.190067950344</v>
      </c>
      <c r="U90" s="1">
        <f t="shared" si="68"/>
        <v>-10000</v>
      </c>
      <c r="V90" s="1">
        <f t="shared" si="69"/>
        <v>-1221.777042735428</v>
      </c>
      <c r="W90" s="1">
        <f t="shared" si="90"/>
        <v>-213900.87132329913</v>
      </c>
      <c r="X90" s="1">
        <f t="shared" si="91"/>
        <v>1251.7043460769119</v>
      </c>
      <c r="Y90" s="1">
        <f t="shared" si="70"/>
        <v>-49060897050234870</v>
      </c>
      <c r="Z90" s="1">
        <f t="shared" si="71"/>
        <v>1157871638749786.2</v>
      </c>
      <c r="AA90" s="1">
        <f t="shared" si="72"/>
        <v>76512284483.83826</v>
      </c>
      <c r="AB90" s="1">
        <f t="shared" si="73"/>
        <v>-1003707094.893448</v>
      </c>
      <c r="AC90" s="1">
        <f t="shared" si="74"/>
        <v>-1071033660.2508246</v>
      </c>
      <c r="AD90" s="1">
        <f t="shared" si="75"/>
        <v>-255080652.27352718</v>
      </c>
      <c r="AE90" s="1">
        <f t="shared" si="76"/>
        <v>48507260.85784467</v>
      </c>
      <c r="AF90" s="1">
        <f t="shared" si="77"/>
        <v>18326655.64103142</v>
      </c>
      <c r="AG90" s="1">
        <f t="shared" si="78"/>
        <v>137181141536.3594</v>
      </c>
      <c r="AH90" s="1">
        <f t="shared" si="79"/>
        <v>-2232888570.076093</v>
      </c>
      <c r="AI90" s="1">
        <f t="shared" si="80"/>
        <v>-6421864182.307861</v>
      </c>
      <c r="AJ90" s="1">
        <f t="shared" si="81"/>
        <v>-716753317.0063021</v>
      </c>
      <c r="AK90" s="1">
        <f t="shared" si="82"/>
        <v>229682306058.20413</v>
      </c>
      <c r="AL90" s="1">
        <f t="shared" si="83"/>
        <v>-3998878888.844538</v>
      </c>
      <c r="AM90" s="14">
        <f t="shared" si="84"/>
        <v>0.01674483782352035</v>
      </c>
      <c r="AN90" s="1">
        <f t="shared" si="85"/>
        <v>2.0866492816280333</v>
      </c>
      <c r="AO90" s="1">
        <f t="shared" si="86"/>
        <v>0.09827588366614305</v>
      </c>
      <c r="AP90" s="1">
        <f t="shared" si="92"/>
        <v>4.154750612397823E-06</v>
      </c>
      <c r="AR90" s="13">
        <f t="shared" si="93"/>
        <v>137.50228107850825</v>
      </c>
      <c r="AS90" s="1">
        <f t="shared" si="94"/>
        <v>0.002246851361576899</v>
      </c>
      <c r="AT90" s="1">
        <f t="shared" si="95"/>
        <v>0.00011157524816895158</v>
      </c>
    </row>
    <row r="91" spans="11:46" ht="13.5" customHeight="1">
      <c r="K91" s="13">
        <f t="shared" si="87"/>
        <v>142.98800372202615</v>
      </c>
      <c r="L91" s="1">
        <f t="shared" si="63"/>
        <v>898.3936273854904</v>
      </c>
      <c r="M91" s="1">
        <f t="shared" si="88"/>
        <v>-702111.1097268594</v>
      </c>
      <c r="N91" s="1">
        <f t="shared" si="89"/>
        <v>6952.460648035664</v>
      </c>
      <c r="O91" s="1">
        <f t="shared" si="64"/>
        <v>-5000</v>
      </c>
      <c r="P91" s="1">
        <f t="shared" si="65"/>
        <v>-1270.5204521981213</v>
      </c>
      <c r="Q91" s="1">
        <v>0</v>
      </c>
      <c r="R91" s="1">
        <v>0</v>
      </c>
      <c r="S91" s="1">
        <f t="shared" si="66"/>
        <v>-388545.5548634297</v>
      </c>
      <c r="T91" s="1">
        <f t="shared" si="67"/>
        <v>2581.2182888239745</v>
      </c>
      <c r="U91" s="1">
        <f t="shared" si="68"/>
        <v>-10000</v>
      </c>
      <c r="V91" s="1">
        <f t="shared" si="69"/>
        <v>-1270.5204521981213</v>
      </c>
      <c r="W91" s="1">
        <f t="shared" si="90"/>
        <v>-232123.3329180578</v>
      </c>
      <c r="X91" s="1">
        <f t="shared" si="91"/>
        <v>1301.6417203546769</v>
      </c>
      <c r="Y91" s="1">
        <f t="shared" si="70"/>
        <v>-63239004315969680</v>
      </c>
      <c r="Z91" s="1">
        <f t="shared" si="71"/>
        <v>1422866359513300.2</v>
      </c>
      <c r="AA91" s="1">
        <f t="shared" si="72"/>
        <v>90088743586.20076</v>
      </c>
      <c r="AB91" s="1">
        <f t="shared" si="73"/>
        <v>-1130318505.7034266</v>
      </c>
      <c r="AC91" s="1">
        <f t="shared" si="74"/>
        <v>-1162270427.0174341</v>
      </c>
      <c r="AD91" s="1">
        <f t="shared" si="75"/>
        <v>-288409233.3030125</v>
      </c>
      <c r="AE91" s="1">
        <f t="shared" si="76"/>
        <v>48385777.78054628</v>
      </c>
      <c r="AF91" s="1">
        <f t="shared" si="77"/>
        <v>19057806.78297182</v>
      </c>
      <c r="AG91" s="1">
        <f t="shared" si="78"/>
        <v>162967321255.7562</v>
      </c>
      <c r="AH91" s="1">
        <f t="shared" si="79"/>
        <v>-2527725450.348679</v>
      </c>
      <c r="AI91" s="1">
        <f t="shared" si="80"/>
        <v>-7029944340.715026</v>
      </c>
      <c r="AJ91" s="1">
        <f t="shared" si="81"/>
        <v>-822521918.1431375</v>
      </c>
      <c r="AK91" s="1">
        <f t="shared" si="82"/>
        <v>272760819108.24338</v>
      </c>
      <c r="AL91" s="1">
        <f t="shared" si="83"/>
        <v>-4526354921.892624</v>
      </c>
      <c r="AM91" s="14">
        <f t="shared" si="84"/>
        <v>0.015279914204810868</v>
      </c>
      <c r="AN91" s="1">
        <f t="shared" si="85"/>
        <v>2.079654367717813</v>
      </c>
      <c r="AO91" s="1">
        <f t="shared" si="86"/>
        <v>0.09031144382692101</v>
      </c>
      <c r="AP91" s="1">
        <f t="shared" si="92"/>
        <v>3.6576613834182305E-06</v>
      </c>
      <c r="AR91" s="13">
        <f t="shared" si="93"/>
        <v>142.98800372202615</v>
      </c>
      <c r="AS91" s="1">
        <f t="shared" si="94"/>
        <v>0.0018962146998005088</v>
      </c>
      <c r="AT91" s="1">
        <f t="shared" si="95"/>
        <v>0.00010668206098854292</v>
      </c>
    </row>
    <row r="92" spans="11:46" ht="13.5" customHeight="1">
      <c r="K92" s="13">
        <f t="shared" si="87"/>
        <v>148.6925820287779</v>
      </c>
      <c r="L92" s="1">
        <f t="shared" si="63"/>
        <v>934.2354928868116</v>
      </c>
      <c r="M92" s="1">
        <f t="shared" si="88"/>
        <v>-767795.9561694638</v>
      </c>
      <c r="N92" s="1">
        <f t="shared" si="89"/>
        <v>7229.83256147556</v>
      </c>
      <c r="O92" s="1">
        <f t="shared" si="64"/>
        <v>-5000</v>
      </c>
      <c r="P92" s="1">
        <f t="shared" si="65"/>
        <v>-1321.2085044908422</v>
      </c>
      <c r="Q92" s="1">
        <v>0</v>
      </c>
      <c r="R92" s="1">
        <v>0</v>
      </c>
      <c r="S92" s="1">
        <f t="shared" si="66"/>
        <v>-421387.9780847319</v>
      </c>
      <c r="T92" s="1">
        <f t="shared" si="67"/>
        <v>2684.1972903634432</v>
      </c>
      <c r="U92" s="1">
        <f t="shared" si="68"/>
        <v>-10000</v>
      </c>
      <c r="V92" s="1">
        <f t="shared" si="69"/>
        <v>-1321.2085044908422</v>
      </c>
      <c r="W92" s="1">
        <f t="shared" si="90"/>
        <v>-251828.78685083913</v>
      </c>
      <c r="X92" s="1">
        <f t="shared" si="91"/>
        <v>1353.5713712891243</v>
      </c>
      <c r="Y92" s="1">
        <f t="shared" si="70"/>
        <v>-81383377263455490</v>
      </c>
      <c r="Z92" s="1">
        <f t="shared" si="71"/>
        <v>1746992489394594.8</v>
      </c>
      <c r="AA92" s="1">
        <f t="shared" si="72"/>
        <v>106015735653.91122</v>
      </c>
      <c r="AB92" s="1">
        <f t="shared" si="73"/>
        <v>-1272761020.7312543</v>
      </c>
      <c r="AC92" s="1">
        <f t="shared" si="74"/>
        <v>-1260932284.2613783</v>
      </c>
      <c r="AD92" s="1">
        <f t="shared" si="75"/>
        <v>-325950478.00649464</v>
      </c>
      <c r="AE92" s="1">
        <f t="shared" si="76"/>
        <v>48254408.08766107</v>
      </c>
      <c r="AF92" s="1">
        <f t="shared" si="77"/>
        <v>19818127.567362633</v>
      </c>
      <c r="AG92" s="1">
        <f t="shared" si="78"/>
        <v>193343338096.7617</v>
      </c>
      <c r="AH92" s="1">
        <f t="shared" si="79"/>
        <v>-2859946588.3536305</v>
      </c>
      <c r="AI92" s="1">
        <f t="shared" si="80"/>
        <v>-7687511677.960904</v>
      </c>
      <c r="AJ92" s="1">
        <f t="shared" si="81"/>
        <v>-942120221.3900179</v>
      </c>
      <c r="AK92" s="1">
        <f t="shared" si="82"/>
        <v>323497324846.8248</v>
      </c>
      <c r="AL92" s="1">
        <f t="shared" si="83"/>
        <v>-5120692435.118337</v>
      </c>
      <c r="AM92" s="14">
        <f t="shared" si="84"/>
        <v>0.013964157312316391</v>
      </c>
      <c r="AN92" s="1">
        <f t="shared" si="85"/>
        <v>2.073259668190267</v>
      </c>
      <c r="AO92" s="1">
        <f t="shared" si="86"/>
        <v>0.08304239268778574</v>
      </c>
      <c r="AP92" s="1">
        <f t="shared" si="92"/>
        <v>3.2228200935896317E-06</v>
      </c>
      <c r="AR92" s="13">
        <f t="shared" si="93"/>
        <v>148.6925820287779</v>
      </c>
      <c r="AS92" s="1">
        <f t="shared" si="94"/>
        <v>0.001602724175740125</v>
      </c>
      <c r="AT92" s="1">
        <f t="shared" si="95"/>
        <v>0.00010204901403719068</v>
      </c>
    </row>
    <row r="93" spans="11:46" ht="13.5" customHeight="1">
      <c r="K93" s="13">
        <f t="shared" si="87"/>
        <v>154.62474735549483</v>
      </c>
      <c r="L93" s="1">
        <f t="shared" si="63"/>
        <v>971.5072876345741</v>
      </c>
      <c r="M93" s="1">
        <f t="shared" si="88"/>
        <v>-838826.4099270871</v>
      </c>
      <c r="N93" s="1">
        <f t="shared" si="89"/>
        <v>7518.270366872294</v>
      </c>
      <c r="O93" s="1">
        <f t="shared" si="64"/>
        <v>-5000</v>
      </c>
      <c r="P93" s="1">
        <f t="shared" si="65"/>
        <v>-1373.9187821171142</v>
      </c>
      <c r="Q93" s="1">
        <v>0</v>
      </c>
      <c r="R93" s="1">
        <v>0</v>
      </c>
      <c r="S93" s="1">
        <f t="shared" si="66"/>
        <v>-456903.20496354357</v>
      </c>
      <c r="T93" s="1">
        <f t="shared" si="67"/>
        <v>2791.284690949976</v>
      </c>
      <c r="U93" s="1">
        <f t="shared" si="68"/>
        <v>-10000</v>
      </c>
      <c r="V93" s="1">
        <f t="shared" si="69"/>
        <v>-1373.9187821171142</v>
      </c>
      <c r="W93" s="1">
        <f t="shared" si="90"/>
        <v>-273137.92297812615</v>
      </c>
      <c r="X93" s="1">
        <f t="shared" si="91"/>
        <v>1407.5727817592444</v>
      </c>
      <c r="Y93" s="1">
        <f t="shared" si="70"/>
        <v>-1.0458081553830315E+17</v>
      </c>
      <c r="Z93" s="1">
        <f t="shared" si="71"/>
        <v>2143260481907687</v>
      </c>
      <c r="AA93" s="1">
        <f t="shared" si="72"/>
        <v>124695551122.25409</v>
      </c>
      <c r="AB93" s="1">
        <f t="shared" si="73"/>
        <v>-1433008593.7743087</v>
      </c>
      <c r="AC93" s="1">
        <f t="shared" si="74"/>
        <v>-1367623505.5726867</v>
      </c>
      <c r="AD93" s="1">
        <f t="shared" si="75"/>
        <v>-368231458.579309</v>
      </c>
      <c r="AE93" s="1">
        <f t="shared" si="76"/>
        <v>48112347.18014582</v>
      </c>
      <c r="AF93" s="1">
        <f t="shared" si="77"/>
        <v>20608781.731756713</v>
      </c>
      <c r="AG93" s="1">
        <f t="shared" si="78"/>
        <v>229104720833.9485</v>
      </c>
      <c r="AH93" s="1">
        <f t="shared" si="79"/>
        <v>-3234233975.6296835</v>
      </c>
      <c r="AI93" s="1">
        <f t="shared" si="80"/>
        <v>-8398593592.136951</v>
      </c>
      <c r="AJ93" s="1">
        <f t="shared" si="81"/>
        <v>-1077296655.8659718</v>
      </c>
      <c r="AK93" s="1">
        <f t="shared" si="82"/>
        <v>383218377123.5917</v>
      </c>
      <c r="AL93" s="1">
        <f t="shared" si="83"/>
        <v>-5790264330.621566</v>
      </c>
      <c r="AM93" s="14">
        <f t="shared" si="84"/>
        <v>0.012779478582783638</v>
      </c>
      <c r="AN93" s="1">
        <f t="shared" si="85"/>
        <v>2.0674081661658605</v>
      </c>
      <c r="AO93" s="1">
        <f t="shared" si="86"/>
        <v>0.07640103410473194</v>
      </c>
      <c r="AP93" s="1">
        <f t="shared" si="92"/>
        <v>2.841951940670179E-06</v>
      </c>
      <c r="AR93" s="13">
        <f t="shared" si="93"/>
        <v>154.62474735549483</v>
      </c>
      <c r="AS93" s="1">
        <f t="shared" si="94"/>
        <v>0.001356560797795646</v>
      </c>
      <c r="AT93" s="1">
        <f t="shared" si="95"/>
        <v>9.765722210546658E-05</v>
      </c>
    </row>
    <row r="94" spans="11:46" ht="13.5" customHeight="1">
      <c r="K94" s="13">
        <f t="shared" si="87"/>
        <v>160.79357940077537</v>
      </c>
      <c r="L94" s="1">
        <f t="shared" si="63"/>
        <v>1010.2660593750717</v>
      </c>
      <c r="M94" s="1">
        <f t="shared" si="88"/>
        <v>-915637.5107252358</v>
      </c>
      <c r="N94" s="1">
        <f t="shared" si="89"/>
        <v>7818.215543549711</v>
      </c>
      <c r="O94" s="1">
        <f t="shared" si="64"/>
        <v>-5000</v>
      </c>
      <c r="P94" s="1">
        <f t="shared" si="65"/>
        <v>-1428.731962773449</v>
      </c>
      <c r="Q94" s="1">
        <v>0</v>
      </c>
      <c r="R94" s="1">
        <v>0</v>
      </c>
      <c r="S94" s="1">
        <f t="shared" si="66"/>
        <v>-495308.7553626179</v>
      </c>
      <c r="T94" s="1">
        <f t="shared" si="67"/>
        <v>2902.644397229368</v>
      </c>
      <c r="U94" s="1">
        <f t="shared" si="68"/>
        <v>-10000</v>
      </c>
      <c r="V94" s="1">
        <f t="shared" si="69"/>
        <v>-1428.731962773449</v>
      </c>
      <c r="W94" s="1">
        <f t="shared" si="90"/>
        <v>-296181.2532175707</v>
      </c>
      <c r="X94" s="1">
        <f t="shared" si="91"/>
        <v>1463.7286056534492</v>
      </c>
      <c r="Y94" s="1">
        <f t="shared" si="70"/>
        <v>-1.342120734167947E+17</v>
      </c>
      <c r="Z94" s="1">
        <f t="shared" si="71"/>
        <v>2627520982232259.5</v>
      </c>
      <c r="AA94" s="1">
        <f t="shared" si="72"/>
        <v>146598960484.32053</v>
      </c>
      <c r="AB94" s="1">
        <f t="shared" si="73"/>
        <v>-1613281088.3266938</v>
      </c>
      <c r="AC94" s="1">
        <f t="shared" si="74"/>
        <v>-1482997541.9315765</v>
      </c>
      <c r="AD94" s="1">
        <f t="shared" si="75"/>
        <v>-415844980.2179724</v>
      </c>
      <c r="AE94" s="1">
        <f t="shared" si="76"/>
        <v>47958724.978549525</v>
      </c>
      <c r="AF94" s="1">
        <f t="shared" si="77"/>
        <v>21430979.441601735</v>
      </c>
      <c r="AG94" s="1">
        <f t="shared" si="78"/>
        <v>271183221673.88092</v>
      </c>
      <c r="AH94" s="1">
        <f t="shared" si="79"/>
        <v>-3655853694.471489</v>
      </c>
      <c r="AI94" s="1">
        <f t="shared" si="80"/>
        <v>-9167545241.691278</v>
      </c>
      <c r="AJ94" s="1">
        <f t="shared" si="81"/>
        <v>-1230018422.451964</v>
      </c>
      <c r="AK94" s="1">
        <f t="shared" si="82"/>
        <v>453477623576.1198</v>
      </c>
      <c r="AL94" s="1">
        <f t="shared" si="83"/>
        <v>-6544488020.059666</v>
      </c>
      <c r="AM94" s="14">
        <f t="shared" si="84"/>
        <v>0.011710439138309867</v>
      </c>
      <c r="AN94" s="1">
        <f t="shared" si="85"/>
        <v>2.0620491166747077</v>
      </c>
      <c r="AO94" s="1">
        <f t="shared" si="86"/>
        <v>0.07032732102156365</v>
      </c>
      <c r="AP94" s="1">
        <f t="shared" si="92"/>
        <v>2.5079678995099885E-06</v>
      </c>
      <c r="AR94" s="13">
        <f t="shared" si="93"/>
        <v>160.79357940077537</v>
      </c>
      <c r="AS94" s="1">
        <f t="shared" si="94"/>
        <v>0.0011497048554486105</v>
      </c>
      <c r="AT94" s="1">
        <f t="shared" si="95"/>
        <v>9.348968694550208E-05</v>
      </c>
    </row>
    <row r="95" spans="11:46" ht="13.5" customHeight="1">
      <c r="K95" s="13">
        <f t="shared" si="87"/>
        <v>167.2085201023591</v>
      </c>
      <c r="L95" s="1">
        <f t="shared" si="63"/>
        <v>1050.5711318031224</v>
      </c>
      <c r="M95" s="1">
        <f t="shared" si="88"/>
        <v>-998699.7029780936</v>
      </c>
      <c r="N95" s="1">
        <f t="shared" si="89"/>
        <v>8130.127183871276</v>
      </c>
      <c r="O95" s="1">
        <f t="shared" si="64"/>
        <v>-5000</v>
      </c>
      <c r="P95" s="1">
        <f t="shared" si="65"/>
        <v>-1485.7319428336282</v>
      </c>
      <c r="Q95" s="1">
        <v>0</v>
      </c>
      <c r="R95" s="1">
        <v>0</v>
      </c>
      <c r="S95" s="1">
        <f t="shared" si="66"/>
        <v>-536839.8514890468</v>
      </c>
      <c r="T95" s="1">
        <f t="shared" si="67"/>
        <v>3018.44685498547</v>
      </c>
      <c r="U95" s="1">
        <f t="shared" si="68"/>
        <v>-10000</v>
      </c>
      <c r="V95" s="1">
        <f t="shared" si="69"/>
        <v>-1485.7319428336282</v>
      </c>
      <c r="W95" s="1">
        <f t="shared" si="90"/>
        <v>-321099.9108934281</v>
      </c>
      <c r="X95" s="1">
        <f t="shared" si="91"/>
        <v>1522.124794378591</v>
      </c>
      <c r="Y95" s="1">
        <f t="shared" si="70"/>
        <v>-1.7203072412327907E+17</v>
      </c>
      <c r="Z95" s="1">
        <f t="shared" si="71"/>
        <v>3219082089175385</v>
      </c>
      <c r="AA95" s="1">
        <f t="shared" si="72"/>
        <v>172276841423.78156</v>
      </c>
      <c r="AB95" s="1">
        <f t="shared" si="73"/>
        <v>-1816074903.591054</v>
      </c>
      <c r="AC95" s="1">
        <f t="shared" si="74"/>
        <v>-1607761023.8951278</v>
      </c>
      <c r="AD95" s="1">
        <f t="shared" si="75"/>
        <v>-469457770.48350483</v>
      </c>
      <c r="AE95" s="1">
        <f t="shared" si="76"/>
        <v>47792600.59404381</v>
      </c>
      <c r="AF95" s="1">
        <f t="shared" si="77"/>
        <v>22285979.142504424</v>
      </c>
      <c r="AG95" s="1">
        <f t="shared" si="78"/>
        <v>320670010567.3909</v>
      </c>
      <c r="AH95" s="1">
        <f t="shared" si="79"/>
        <v>-4130728694.334795</v>
      </c>
      <c r="AI95" s="1">
        <f t="shared" si="80"/>
        <v>-9999076219.437315</v>
      </c>
      <c r="AJ95" s="1">
        <f t="shared" si="81"/>
        <v>-1402498778.1742978</v>
      </c>
      <c r="AK95" s="1">
        <f t="shared" si="82"/>
        <v>536094467271.4921</v>
      </c>
      <c r="AL95" s="1">
        <f t="shared" si="83"/>
        <v>-7393955566.934005</v>
      </c>
      <c r="AM95" s="14">
        <f t="shared" si="84"/>
        <v>0.010743788946971164</v>
      </c>
      <c r="AN95" s="1">
        <f t="shared" si="85"/>
        <v>2.057137225543062</v>
      </c>
      <c r="AO95" s="1">
        <f t="shared" si="86"/>
        <v>0.06476783315658796</v>
      </c>
      <c r="AP95" s="1">
        <f t="shared" si="92"/>
        <v>2.2147793625190735E-06</v>
      </c>
      <c r="AR95" s="13">
        <f t="shared" si="93"/>
        <v>167.2085201023591</v>
      </c>
      <c r="AS95" s="1">
        <f t="shared" si="94"/>
        <v>0.000975580462123765</v>
      </c>
      <c r="AT95" s="1">
        <f t="shared" si="95"/>
        <v>8.953105987426918E-05</v>
      </c>
    </row>
    <row r="96" spans="11:46" ht="13.5" customHeight="1">
      <c r="K96" s="13">
        <f t="shared" si="87"/>
        <v>173.87938808883936</v>
      </c>
      <c r="L96" s="1">
        <f t="shared" si="63"/>
        <v>1092.4841953621778</v>
      </c>
      <c r="M96" s="1">
        <f t="shared" si="88"/>
        <v>-1088521.7171161452</v>
      </c>
      <c r="N96" s="1">
        <f t="shared" si="89"/>
        <v>8454.482695921135</v>
      </c>
      <c r="O96" s="1">
        <f t="shared" si="64"/>
        <v>-5000</v>
      </c>
      <c r="P96" s="1">
        <f t="shared" si="65"/>
        <v>-1545.00596575945</v>
      </c>
      <c r="Q96" s="1">
        <v>0</v>
      </c>
      <c r="R96" s="1">
        <v>0</v>
      </c>
      <c r="S96" s="1">
        <f t="shared" si="66"/>
        <v>-581750.8585580726</v>
      </c>
      <c r="T96" s="1">
        <f t="shared" si="67"/>
        <v>3138.86931002238</v>
      </c>
      <c r="U96" s="1">
        <f t="shared" si="68"/>
        <v>-10000</v>
      </c>
      <c r="V96" s="1">
        <f t="shared" si="69"/>
        <v>-1545.00596575945</v>
      </c>
      <c r="W96" s="1">
        <f t="shared" si="90"/>
        <v>-348046.51513484353</v>
      </c>
      <c r="X96" s="1">
        <f t="shared" si="91"/>
        <v>1582.8507284161158</v>
      </c>
      <c r="Y96" s="1">
        <f t="shared" si="70"/>
        <v>-2.2026307453165453E+17</v>
      </c>
      <c r="Z96" s="1">
        <f t="shared" si="71"/>
        <v>3941460427589750</v>
      </c>
      <c r="AA96" s="1">
        <f t="shared" si="72"/>
        <v>202373777679.7009</v>
      </c>
      <c r="AB96" s="1">
        <f t="shared" si="73"/>
        <v>-2044197414.357535</v>
      </c>
      <c r="AC96" s="1">
        <f t="shared" si="74"/>
        <v>-1742678089.4925272</v>
      </c>
      <c r="AD96" s="1">
        <f t="shared" si="75"/>
        <v>-529819688.6030393</v>
      </c>
      <c r="AE96" s="1">
        <f t="shared" si="76"/>
        <v>47612956.565767705</v>
      </c>
      <c r="AF96" s="1">
        <f t="shared" si="77"/>
        <v>23175089.48639175</v>
      </c>
      <c r="AG96" s="1">
        <f t="shared" si="78"/>
        <v>378842808106.7767</v>
      </c>
      <c r="AH96" s="1">
        <f t="shared" si="79"/>
        <v>-4665520632.41724</v>
      </c>
      <c r="AI96" s="1">
        <f t="shared" si="80"/>
        <v>-10898279397.36406</v>
      </c>
      <c r="AJ96" s="1">
        <f t="shared" si="81"/>
        <v>-1597227719.8439534</v>
      </c>
      <c r="AK96" s="1">
        <f t="shared" si="82"/>
        <v>633199293018.5928</v>
      </c>
      <c r="AL96" s="1">
        <f t="shared" si="83"/>
        <v>-8350580037.822813</v>
      </c>
      <c r="AM96" s="14">
        <f t="shared" si="84"/>
        <v>0.00986809822888578</v>
      </c>
      <c r="AN96" s="1">
        <f t="shared" si="85"/>
        <v>2.0526319556457335</v>
      </c>
      <c r="AO96" s="1">
        <f t="shared" si="86"/>
        <v>0.05967491459546917</v>
      </c>
      <c r="AP96" s="1">
        <f t="shared" si="92"/>
        <v>1.957144549618625E-06</v>
      </c>
      <c r="AR96" s="13">
        <f t="shared" si="93"/>
        <v>173.87938808883936</v>
      </c>
      <c r="AS96" s="1">
        <f t="shared" si="94"/>
        <v>0.0008287763531179727</v>
      </c>
      <c r="AT96" s="1">
        <f t="shared" si="95"/>
        <v>8.576743952665564E-05</v>
      </c>
    </row>
    <row r="97" spans="11:46" ht="13.5" customHeight="1">
      <c r="K97" s="13">
        <f t="shared" si="87"/>
        <v>180.8163937079343</v>
      </c>
      <c r="L97" s="1">
        <f t="shared" si="63"/>
        <v>1136.0694016669513</v>
      </c>
      <c r="M97" s="1">
        <f t="shared" si="88"/>
        <v>-1185653.6854039046</v>
      </c>
      <c r="N97" s="1">
        <f t="shared" si="89"/>
        <v>8791.778534219005</v>
      </c>
      <c r="O97" s="1">
        <f t="shared" si="64"/>
        <v>-5000</v>
      </c>
      <c r="P97" s="1">
        <f t="shared" si="65"/>
        <v>-1606.64475563449</v>
      </c>
      <c r="Q97" s="1">
        <v>0</v>
      </c>
      <c r="R97" s="1">
        <v>0</v>
      </c>
      <c r="S97" s="1">
        <f t="shared" si="66"/>
        <v>-630316.8427019523</v>
      </c>
      <c r="T97" s="1">
        <f t="shared" si="67"/>
        <v>3264.0960794546763</v>
      </c>
      <c r="U97" s="1">
        <f t="shared" si="68"/>
        <v>-10000</v>
      </c>
      <c r="V97" s="1">
        <f t="shared" si="69"/>
        <v>-1606.64475563449</v>
      </c>
      <c r="W97" s="1">
        <f t="shared" si="90"/>
        <v>-377186.10562117136</v>
      </c>
      <c r="X97" s="1">
        <f t="shared" si="91"/>
        <v>1645.9993541267206</v>
      </c>
      <c r="Y97" s="1">
        <f t="shared" si="70"/>
        <v>-2.81734730870595E+17</v>
      </c>
      <c r="Z97" s="1">
        <f t="shared" si="71"/>
        <v>4823294996695423</v>
      </c>
      <c r="AA97" s="1">
        <f t="shared" si="72"/>
        <v>237643963813.51407</v>
      </c>
      <c r="AB97" s="1">
        <f t="shared" si="73"/>
        <v>-2300805699.67814</v>
      </c>
      <c r="AC97" s="1">
        <f t="shared" si="74"/>
        <v>-1888575064.3359423</v>
      </c>
      <c r="AD97" s="1">
        <f t="shared" si="75"/>
        <v>-597774081.7238182</v>
      </c>
      <c r="AE97" s="1">
        <f t="shared" si="76"/>
        <v>47418692.62919219</v>
      </c>
      <c r="AF97" s="1">
        <f t="shared" si="77"/>
        <v>24099671.33451735</v>
      </c>
      <c r="AG97" s="1">
        <f t="shared" si="78"/>
        <v>447197624951.0993</v>
      </c>
      <c r="AH97" s="1">
        <f t="shared" si="79"/>
        <v>-5267721907.198669</v>
      </c>
      <c r="AI97" s="1">
        <f t="shared" si="80"/>
        <v>-11870662118.91375</v>
      </c>
      <c r="AJ97" s="1">
        <f t="shared" si="81"/>
        <v>-1817006490.3106987</v>
      </c>
      <c r="AK97" s="1">
        <f t="shared" si="82"/>
        <v>747286371619.2489</v>
      </c>
      <c r="AL97" s="1">
        <f t="shared" si="83"/>
        <v>-9427760081.09794</v>
      </c>
      <c r="AM97" s="14">
        <f t="shared" si="84"/>
        <v>0.009073460401871956</v>
      </c>
      <c r="AN97" s="1">
        <f t="shared" si="85"/>
        <v>2.0484969376965254</v>
      </c>
      <c r="AO97" s="1">
        <f t="shared" si="86"/>
        <v>0.05500594274359969</v>
      </c>
      <c r="AP97" s="1">
        <f t="shared" si="92"/>
        <v>1.7305407263703096E-06</v>
      </c>
      <c r="AR97" s="13">
        <f t="shared" si="93"/>
        <v>180.8163937079343</v>
      </c>
      <c r="AS97" s="1">
        <f t="shared" si="94"/>
        <v>0.0007048251396822104</v>
      </c>
      <c r="AT97" s="1">
        <f t="shared" si="95"/>
        <v>8.21861987828506E-05</v>
      </c>
    </row>
    <row r="98" spans="11:46" ht="13.5" customHeight="1">
      <c r="K98" s="13">
        <f t="shared" si="87"/>
        <v>188.03015465431835</v>
      </c>
      <c r="L98" s="1">
        <f t="shared" si="63"/>
        <v>1181.3934616930824</v>
      </c>
      <c r="M98" s="1">
        <f t="shared" si="88"/>
        <v>-1290690.5113311645</v>
      </c>
      <c r="N98" s="1">
        <f t="shared" si="89"/>
        <v>9142.530959587302</v>
      </c>
      <c r="O98" s="1">
        <f t="shared" si="64"/>
        <v>-5000</v>
      </c>
      <c r="P98" s="1">
        <f t="shared" si="65"/>
        <v>-1670.7426560252568</v>
      </c>
      <c r="Q98" s="1">
        <v>0</v>
      </c>
      <c r="R98" s="1">
        <v>0</v>
      </c>
      <c r="S98" s="1">
        <f t="shared" si="66"/>
        <v>-682835.2556655823</v>
      </c>
      <c r="T98" s="1">
        <f t="shared" si="67"/>
        <v>3394.3188338209043</v>
      </c>
      <c r="U98" s="1">
        <f t="shared" si="68"/>
        <v>-10000</v>
      </c>
      <c r="V98" s="1">
        <f t="shared" si="69"/>
        <v>-1670.7426560252568</v>
      </c>
      <c r="W98" s="1">
        <f t="shared" si="90"/>
        <v>-408697.15339934936</v>
      </c>
      <c r="X98" s="1">
        <f t="shared" si="91"/>
        <v>1711.6673260128985</v>
      </c>
      <c r="Y98" s="1">
        <f t="shared" si="70"/>
        <v>-3.600309030892185E+17</v>
      </c>
      <c r="Z98" s="1">
        <f t="shared" si="71"/>
        <v>5899459024571728</v>
      </c>
      <c r="AA98" s="1">
        <f t="shared" si="72"/>
        <v>278969806667.62115</v>
      </c>
      <c r="AB98" s="1">
        <f t="shared" si="73"/>
        <v>-2589450094.405349</v>
      </c>
      <c r="AC98" s="1">
        <f t="shared" si="74"/>
        <v>-2046345522.611241</v>
      </c>
      <c r="AD98" s="1">
        <f t="shared" si="75"/>
        <v>-674269430.9503263</v>
      </c>
      <c r="AE98" s="1">
        <f t="shared" si="76"/>
        <v>47208618.97733767</v>
      </c>
      <c r="AF98" s="1">
        <f t="shared" si="77"/>
        <v>25061139.84037885</v>
      </c>
      <c r="AG98" s="1">
        <f t="shared" si="78"/>
        <v>527485888929.077</v>
      </c>
      <c r="AH98" s="1">
        <f t="shared" si="79"/>
        <v>-5945759154.289187</v>
      </c>
      <c r="AI98" s="1">
        <f t="shared" si="80"/>
        <v>-12922179929.76986</v>
      </c>
      <c r="AJ98" s="1">
        <f t="shared" si="81"/>
        <v>-2064986383.4121535</v>
      </c>
      <c r="AK98" s="1">
        <f t="shared" si="82"/>
        <v>881275744005.9546</v>
      </c>
      <c r="AL98" s="1">
        <f t="shared" si="83"/>
        <v>-10640565003.025856</v>
      </c>
      <c r="AM98" s="14">
        <f t="shared" si="84"/>
        <v>0.008351250979073853</v>
      </c>
      <c r="AN98" s="1">
        <f t="shared" si="85"/>
        <v>2.0446994673561454</v>
      </c>
      <c r="AO98" s="1">
        <f t="shared" si="86"/>
        <v>0.05072270577629811</v>
      </c>
      <c r="AP98" s="1">
        <f t="shared" si="92"/>
        <v>1.5310574872650437E-06</v>
      </c>
      <c r="AR98" s="13">
        <f t="shared" si="93"/>
        <v>188.03015465431835</v>
      </c>
      <c r="AS98" s="1">
        <f t="shared" si="94"/>
        <v>0.0006000277274520283</v>
      </c>
      <c r="AT98" s="1">
        <f t="shared" si="95"/>
        <v>7.877583604790962E-05</v>
      </c>
    </row>
    <row r="99" spans="11:46" ht="13.5" customHeight="1">
      <c r="K99" s="13">
        <f t="shared" si="87"/>
        <v>195.5317122209338</v>
      </c>
      <c r="L99" s="1">
        <f t="shared" si="63"/>
        <v>1228.5257478841272</v>
      </c>
      <c r="M99" s="1">
        <f t="shared" si="88"/>
        <v>-1404275.513214254</v>
      </c>
      <c r="N99" s="1">
        <f t="shared" si="89"/>
        <v>9507.276829333536</v>
      </c>
      <c r="O99" s="1">
        <f t="shared" si="64"/>
        <v>-5000</v>
      </c>
      <c r="P99" s="1">
        <f t="shared" si="65"/>
        <v>-1737.3977743822825</v>
      </c>
      <c r="Q99" s="1">
        <v>0</v>
      </c>
      <c r="R99" s="1">
        <v>0</v>
      </c>
      <c r="S99" s="1">
        <f t="shared" si="66"/>
        <v>-739627.756607127</v>
      </c>
      <c r="T99" s="1">
        <f t="shared" si="67"/>
        <v>3529.7368904521186</v>
      </c>
      <c r="U99" s="1">
        <f t="shared" si="68"/>
        <v>-10000</v>
      </c>
      <c r="V99" s="1">
        <f t="shared" si="69"/>
        <v>-1737.3977743822825</v>
      </c>
      <c r="W99" s="1">
        <f t="shared" si="90"/>
        <v>-442772.6539642762</v>
      </c>
      <c r="X99" s="1">
        <f t="shared" si="91"/>
        <v>1779.9551546571197</v>
      </c>
      <c r="Y99" s="1">
        <f t="shared" si="70"/>
        <v>-4.596994168898695E+17</v>
      </c>
      <c r="Z99" s="1">
        <f t="shared" si="71"/>
        <v>7212412678249155</v>
      </c>
      <c r="AA99" s="1">
        <f t="shared" si="72"/>
        <v>327383680516.23505</v>
      </c>
      <c r="AB99" s="1">
        <f t="shared" si="73"/>
        <v>-2914123164.1690793</v>
      </c>
      <c r="AC99" s="1">
        <f t="shared" si="74"/>
        <v>-2216955759.945583</v>
      </c>
      <c r="AD99" s="1">
        <f t="shared" si="75"/>
        <v>-760372447.7815844</v>
      </c>
      <c r="AE99" s="1">
        <f t="shared" si="76"/>
        <v>46981448.973571494</v>
      </c>
      <c r="AF99" s="1">
        <f t="shared" si="77"/>
        <v>26060966.615734234</v>
      </c>
      <c r="AG99" s="1">
        <f t="shared" si="78"/>
        <v>621757873356.5221</v>
      </c>
      <c r="AH99" s="1">
        <f t="shared" si="79"/>
        <v>-6709109632.001562</v>
      </c>
      <c r="AI99" s="1">
        <f t="shared" si="80"/>
        <v>-14059273053.74626</v>
      </c>
      <c r="AJ99" s="1">
        <f t="shared" si="81"/>
        <v>-2344712382.9846473</v>
      </c>
      <c r="AK99" s="1">
        <f t="shared" si="82"/>
        <v>1038585607862.255</v>
      </c>
      <c r="AL99" s="1">
        <f t="shared" si="83"/>
        <v>-12005942893.817638</v>
      </c>
      <c r="AM99" s="14">
        <f t="shared" si="84"/>
        <v>0.0076939305740682225</v>
      </c>
      <c r="AN99" s="1">
        <f t="shared" si="85"/>
        <v>2.0412100740163996</v>
      </c>
      <c r="AO99" s="1">
        <f t="shared" si="86"/>
        <v>0.04679087016682867</v>
      </c>
      <c r="AP99" s="1">
        <f t="shared" si="92"/>
        <v>1.355307309886641E-06</v>
      </c>
      <c r="AR99" s="13">
        <f t="shared" si="93"/>
        <v>195.5317122209338</v>
      </c>
      <c r="AS99" s="1">
        <f t="shared" si="94"/>
        <v>0.0005113128836809823</v>
      </c>
      <c r="AT99" s="1">
        <f t="shared" si="95"/>
        <v>7.552584696539552E-05</v>
      </c>
    </row>
    <row r="100" spans="11:46" ht="13.5" customHeight="1">
      <c r="K100" s="13">
        <f t="shared" si="87"/>
        <v>203.33254819865678</v>
      </c>
      <c r="L100" s="1">
        <f t="shared" si="63"/>
        <v>1277.5384003321606</v>
      </c>
      <c r="M100" s="1">
        <f t="shared" si="88"/>
        <v>-1527104.3643232558</v>
      </c>
      <c r="N100" s="1">
        <f t="shared" si="89"/>
        <v>9886.574418957449</v>
      </c>
      <c r="O100" s="1">
        <f t="shared" si="64"/>
        <v>-5000</v>
      </c>
      <c r="P100" s="1">
        <f t="shared" si="65"/>
        <v>-1806.71213220217</v>
      </c>
      <c r="Q100" s="1">
        <v>0</v>
      </c>
      <c r="R100" s="1">
        <v>0</v>
      </c>
      <c r="S100" s="1">
        <f t="shared" si="66"/>
        <v>-801042.1821616279</v>
      </c>
      <c r="T100" s="1">
        <f t="shared" si="67"/>
        <v>3670.5575185445214</v>
      </c>
      <c r="U100" s="1">
        <f t="shared" si="68"/>
        <v>-10000</v>
      </c>
      <c r="V100" s="1">
        <f t="shared" si="69"/>
        <v>-1806.71213220217</v>
      </c>
      <c r="W100" s="1">
        <f t="shared" si="90"/>
        <v>-479621.3092969767</v>
      </c>
      <c r="X100" s="1">
        <f t="shared" si="91"/>
        <v>1850.9673605620815</v>
      </c>
      <c r="Y100" s="1">
        <f t="shared" si="70"/>
        <v>-5.86507782569386E+17</v>
      </c>
      <c r="Z100" s="1">
        <f t="shared" si="71"/>
        <v>8813848745042803</v>
      </c>
      <c r="AA100" s="1">
        <f t="shared" si="72"/>
        <v>384093370337.03406</v>
      </c>
      <c r="AB100" s="1">
        <f t="shared" si="73"/>
        <v>-3279314779.1528273</v>
      </c>
      <c r="AC100" s="1">
        <f t="shared" si="74"/>
        <v>-2401450711.6715217</v>
      </c>
      <c r="AD100" s="1">
        <f t="shared" si="75"/>
        <v>-857282801.5667269</v>
      </c>
      <c r="AE100" s="1">
        <f t="shared" si="76"/>
        <v>46735791.27135349</v>
      </c>
      <c r="AF100" s="1">
        <f t="shared" si="77"/>
        <v>27100681.98303255</v>
      </c>
      <c r="AG100" s="1">
        <f t="shared" si="78"/>
        <v>732413494923.29</v>
      </c>
      <c r="AH100" s="1">
        <f t="shared" si="79"/>
        <v>-7568432101.816621</v>
      </c>
      <c r="AI100" s="1">
        <f t="shared" si="80"/>
        <v>-15288905837.18121</v>
      </c>
      <c r="AJ100" s="1">
        <f t="shared" si="81"/>
        <v>-2660172237.9721346</v>
      </c>
      <c r="AK100" s="1">
        <f t="shared" si="82"/>
        <v>1223216987354.7092</v>
      </c>
      <c r="AL100" s="1">
        <f t="shared" si="83"/>
        <v>-13542954674.055904</v>
      </c>
      <c r="AM100" s="14">
        <f t="shared" si="84"/>
        <v>0.007094882934474918</v>
      </c>
      <c r="AN100" s="1">
        <f t="shared" si="85"/>
        <v>2.03800214942112</v>
      </c>
      <c r="AO100" s="1">
        <f t="shared" si="86"/>
        <v>0.043179523366046114</v>
      </c>
      <c r="AP100" s="1">
        <f t="shared" si="92"/>
        <v>1.2003503290675955E-06</v>
      </c>
      <c r="AR100" s="13">
        <f t="shared" si="93"/>
        <v>203.33254819865678</v>
      </c>
      <c r="AS100" s="1">
        <f t="shared" si="94"/>
        <v>0.00043612434312146877</v>
      </c>
      <c r="AT100" s="1">
        <f t="shared" si="95"/>
        <v>7.242661336109904E-05</v>
      </c>
    </row>
    <row r="101" spans="11:46" ht="13.5" customHeight="1">
      <c r="K101" s="13">
        <f t="shared" si="87"/>
        <v>211.44460245018374</v>
      </c>
      <c r="L101" s="1">
        <f t="shared" si="63"/>
        <v>1328.5064371945045</v>
      </c>
      <c r="M101" s="1">
        <f t="shared" si="88"/>
        <v>-1659929.353667236</v>
      </c>
      <c r="N101" s="1">
        <f t="shared" si="89"/>
        <v>10281.004276640564</v>
      </c>
      <c r="O101" s="1">
        <f t="shared" si="64"/>
        <v>-5000</v>
      </c>
      <c r="P101" s="1">
        <f t="shared" si="65"/>
        <v>-1878.7918211804288</v>
      </c>
      <c r="Q101" s="1">
        <v>0</v>
      </c>
      <c r="R101" s="1">
        <v>0</v>
      </c>
      <c r="S101" s="1">
        <f t="shared" si="66"/>
        <v>-867454.676833618</v>
      </c>
      <c r="T101" s="1">
        <f t="shared" si="67"/>
        <v>3816.9962564031175</v>
      </c>
      <c r="U101" s="1">
        <f t="shared" si="68"/>
        <v>-10000</v>
      </c>
      <c r="V101" s="1">
        <f t="shared" si="69"/>
        <v>-1878.7918211804288</v>
      </c>
      <c r="W101" s="1">
        <f t="shared" si="90"/>
        <v>-519468.8061001707</v>
      </c>
      <c r="X101" s="1">
        <f t="shared" si="91"/>
        <v>1924.8126341284926</v>
      </c>
      <c r="Y101" s="1">
        <f t="shared" si="70"/>
        <v>-7.477686808661202E+17</v>
      </c>
      <c r="Z101" s="1">
        <f t="shared" si="71"/>
        <v>10766694669982552</v>
      </c>
      <c r="AA101" s="1">
        <f t="shared" si="72"/>
        <v>450511828176.8575</v>
      </c>
      <c r="AB101" s="1">
        <f t="shared" si="73"/>
        <v>-3690074046.1293535</v>
      </c>
      <c r="AC101" s="1">
        <f t="shared" si="74"/>
        <v>-2600960352.735159</v>
      </c>
      <c r="AD101" s="1">
        <f t="shared" si="75"/>
        <v>-966349681.0887202</v>
      </c>
      <c r="AE101" s="1">
        <f t="shared" si="76"/>
        <v>46470141.292665526</v>
      </c>
      <c r="AF101" s="1">
        <f t="shared" si="77"/>
        <v>28181877.317706436</v>
      </c>
      <c r="AG101" s="1">
        <f t="shared" si="78"/>
        <v>862261730553.2239</v>
      </c>
      <c r="AH101" s="1">
        <f t="shared" si="79"/>
        <v>-8535714008.796661</v>
      </c>
      <c r="AI101" s="1">
        <f t="shared" si="80"/>
        <v>-16618609403.420834</v>
      </c>
      <c r="AJ101" s="1">
        <f t="shared" si="81"/>
        <v>-3015851650.6409125</v>
      </c>
      <c r="AK101" s="1">
        <f t="shared" si="82"/>
        <v>1439852768355.92</v>
      </c>
      <c r="AL101" s="1">
        <f t="shared" si="83"/>
        <v>-15273037289.371574</v>
      </c>
      <c r="AM101" s="14">
        <f t="shared" si="84"/>
        <v>0.006548280987865655</v>
      </c>
      <c r="AN101" s="1">
        <f t="shared" si="85"/>
        <v>2.0350516264929026</v>
      </c>
      <c r="AO101" s="1">
        <f t="shared" si="86"/>
        <v>0.039860779473190236</v>
      </c>
      <c r="AP101" s="1">
        <f t="shared" si="92"/>
        <v>1.0636308660496465E-06</v>
      </c>
      <c r="AR101" s="13">
        <f t="shared" si="93"/>
        <v>211.44460245018374</v>
      </c>
      <c r="AS101" s="1">
        <f t="shared" si="94"/>
        <v>0.000372329624909531</v>
      </c>
      <c r="AT101" s="1">
        <f t="shared" si="95"/>
        <v>6.946930678106078E-05</v>
      </c>
    </row>
    <row r="102" spans="11:46" ht="13.5" customHeight="1">
      <c r="K102" s="13">
        <f t="shared" si="87"/>
        <v>219.88029118503712</v>
      </c>
      <c r="L102" s="1">
        <f t="shared" si="63"/>
        <v>1381.5078695155883</v>
      </c>
      <c r="M102" s="1">
        <f t="shared" si="88"/>
        <v>-1803563.9935334995</v>
      </c>
      <c r="N102" s="1">
        <f t="shared" si="89"/>
        <v>10691.170111826019</v>
      </c>
      <c r="O102" s="1">
        <f t="shared" si="64"/>
        <v>-5000</v>
      </c>
      <c r="P102" s="1">
        <f t="shared" si="65"/>
        <v>-1953.7471655941051</v>
      </c>
      <c r="Q102" s="1">
        <v>0</v>
      </c>
      <c r="R102" s="1">
        <v>0</v>
      </c>
      <c r="S102" s="1">
        <f t="shared" si="66"/>
        <v>-939271.9967667498</v>
      </c>
      <c r="T102" s="1">
        <f t="shared" si="67"/>
        <v>3969.2772413419657</v>
      </c>
      <c r="U102" s="1">
        <f t="shared" si="68"/>
        <v>-10000</v>
      </c>
      <c r="V102" s="1">
        <f t="shared" si="69"/>
        <v>-1953.7471655941051</v>
      </c>
      <c r="W102" s="1">
        <f t="shared" si="90"/>
        <v>-562559.1980600498</v>
      </c>
      <c r="X102" s="1">
        <f t="shared" si="91"/>
        <v>2001.6040020152498</v>
      </c>
      <c r="Y102" s="1">
        <f t="shared" si="70"/>
        <v>-9.527520351117167E+17</v>
      </c>
      <c r="Z102" s="1">
        <f t="shared" si="71"/>
        <v>13147548039283104</v>
      </c>
      <c r="AA102" s="1">
        <f t="shared" si="72"/>
        <v>528291973468.14014</v>
      </c>
      <c r="AB102" s="1">
        <f t="shared" si="73"/>
        <v>-4152078952.7884064</v>
      </c>
      <c r="AC102" s="1">
        <f t="shared" si="74"/>
        <v>-2816706618.4458284</v>
      </c>
      <c r="AD102" s="1">
        <f t="shared" si="75"/>
        <v>-1089090418.6786387</v>
      </c>
      <c r="AE102" s="1">
        <f t="shared" si="76"/>
        <v>46182872.012933</v>
      </c>
      <c r="AF102" s="1">
        <f t="shared" si="77"/>
        <v>29306207.483911574</v>
      </c>
      <c r="AG102" s="1">
        <f t="shared" si="78"/>
        <v>1014590114363.3042</v>
      </c>
      <c r="AH102" s="1">
        <f t="shared" si="79"/>
        <v>-9624436991.779676</v>
      </c>
      <c r="AI102" s="1">
        <f t="shared" si="80"/>
        <v>-18056527778.63786</v>
      </c>
      <c r="AJ102" s="1">
        <f t="shared" si="81"/>
        <v>-3416796339.2153993</v>
      </c>
      <c r="AK102" s="1">
        <f t="shared" si="82"/>
        <v>1693973534412.6023</v>
      </c>
      <c r="AL102" s="1">
        <f t="shared" si="83"/>
        <v>-17220299683.200108</v>
      </c>
      <c r="AM102" s="14">
        <f t="shared" si="84"/>
        <v>0.006048975436168939</v>
      </c>
      <c r="AN102" s="1">
        <f t="shared" si="85"/>
        <v>2.0323367004873116</v>
      </c>
      <c r="AO102" s="1">
        <f t="shared" si="86"/>
        <v>0.03680943793984623</v>
      </c>
      <c r="AP102" s="1">
        <f t="shared" si="92"/>
        <v>9.429237119443778E-07</v>
      </c>
      <c r="AR102" s="13">
        <f t="shared" si="93"/>
        <v>219.88029118503712</v>
      </c>
      <c r="AS102" s="1">
        <f t="shared" si="94"/>
        <v>0.0003181460652821835</v>
      </c>
      <c r="AT102" s="1">
        <f t="shared" si="95"/>
        <v>6.66458044433682E-05</v>
      </c>
    </row>
    <row r="103" spans="11:46" ht="13.5" customHeight="1">
      <c r="K103" s="13">
        <f t="shared" si="87"/>
        <v>228.65252596366145</v>
      </c>
      <c r="L103" s="1">
        <f t="shared" si="63"/>
        <v>1436.623820629685</v>
      </c>
      <c r="M103" s="1">
        <f t="shared" si="88"/>
        <v>-1958888.0020006334</v>
      </c>
      <c r="N103" s="1">
        <f t="shared" si="89"/>
        <v>11117.699719248749</v>
      </c>
      <c r="O103" s="1">
        <f t="shared" si="64"/>
        <v>-5000</v>
      </c>
      <c r="P103" s="1">
        <f t="shared" si="65"/>
        <v>-2031.6928911627533</v>
      </c>
      <c r="Q103" s="1">
        <v>0</v>
      </c>
      <c r="R103" s="1">
        <v>0</v>
      </c>
      <c r="S103" s="1">
        <f t="shared" si="66"/>
        <v>-1016934.0010003167</v>
      </c>
      <c r="T103" s="1">
        <f t="shared" si="67"/>
        <v>4127.633552745976</v>
      </c>
      <c r="U103" s="1">
        <f t="shared" si="68"/>
        <v>-10000</v>
      </c>
      <c r="V103" s="1">
        <f t="shared" si="69"/>
        <v>-2031.6928911627533</v>
      </c>
      <c r="W103" s="1">
        <f t="shared" si="90"/>
        <v>-609156.40060019</v>
      </c>
      <c r="X103" s="1">
        <f t="shared" si="91"/>
        <v>2081.45900013664</v>
      </c>
      <c r="Y103" s="1">
        <f t="shared" si="70"/>
        <v>-1.213206657508184E+18</v>
      </c>
      <c r="Z103" s="1">
        <f t="shared" si="71"/>
        <v>16049639267164686</v>
      </c>
      <c r="AA103" s="1">
        <f t="shared" si="72"/>
        <v>619367391973.2994</v>
      </c>
      <c r="AB103" s="1">
        <f t="shared" si="73"/>
        <v>-4671714684.73764</v>
      </c>
      <c r="AC103" s="1">
        <f t="shared" si="74"/>
        <v>-3050010888.454775</v>
      </c>
      <c r="AD103" s="1">
        <f t="shared" si="75"/>
        <v>-1227211433.705013</v>
      </c>
      <c r="AE103" s="1">
        <f t="shared" si="76"/>
        <v>45872223.99599873</v>
      </c>
      <c r="AF103" s="1">
        <f t="shared" si="77"/>
        <v>30475393.367441304</v>
      </c>
      <c r="AG103" s="1">
        <f t="shared" si="78"/>
        <v>1193246023441.4624</v>
      </c>
      <c r="AH103" s="1">
        <f t="shared" si="79"/>
        <v>-10849763005.955212</v>
      </c>
      <c r="AI103" s="1">
        <f t="shared" si="80"/>
        <v>-19611467771.492012</v>
      </c>
      <c r="AJ103" s="1">
        <f t="shared" si="81"/>
        <v>-3868681831.0562086</v>
      </c>
      <c r="AK103" s="1">
        <f t="shared" si="82"/>
        <v>1991993051371.6338</v>
      </c>
      <c r="AL103" s="1">
        <f t="shared" si="83"/>
        <v>-19411855629.456696</v>
      </c>
      <c r="AM103" s="14">
        <f t="shared" si="84"/>
        <v>0.005592401612919554</v>
      </c>
      <c r="AN103" s="1">
        <f t="shared" si="85"/>
        <v>2.0298375859955664</v>
      </c>
      <c r="AO103" s="1">
        <f t="shared" si="86"/>
        <v>0.034002687113000446</v>
      </c>
      <c r="AP103" s="1">
        <f t="shared" si="92"/>
        <v>8.362885345957208E-07</v>
      </c>
      <c r="AR103" s="13">
        <f t="shared" si="93"/>
        <v>228.65252596366145</v>
      </c>
      <c r="AS103" s="1">
        <f t="shared" si="94"/>
        <v>0.00027208057516423445</v>
      </c>
      <c r="AT103" s="1">
        <f t="shared" si="95"/>
        <v>6.394861579032286E-05</v>
      </c>
    </row>
    <row r="104" spans="11:46" ht="13.5" customHeight="1">
      <c r="K104" s="13">
        <f t="shared" si="87"/>
        <v>237.7747334596975</v>
      </c>
      <c r="L104" s="1">
        <f t="shared" si="63"/>
        <v>1493.9386503272794</v>
      </c>
      <c r="M104" s="1">
        <f t="shared" si="88"/>
        <v>-2126852.6909416933</v>
      </c>
      <c r="N104" s="1">
        <f t="shared" si="89"/>
        <v>11561.245939830307</v>
      </c>
      <c r="O104" s="1">
        <f t="shared" si="64"/>
        <v>-5000</v>
      </c>
      <c r="P104" s="1">
        <f t="shared" si="65"/>
        <v>-2112.7483006461957</v>
      </c>
      <c r="Q104" s="1">
        <v>0</v>
      </c>
      <c r="R104" s="1">
        <v>0</v>
      </c>
      <c r="S104" s="1">
        <f t="shared" si="66"/>
        <v>-1100916.3454708466</v>
      </c>
      <c r="T104" s="1">
        <f t="shared" si="67"/>
        <v>4292.307568819313</v>
      </c>
      <c r="U104" s="1">
        <f t="shared" si="68"/>
        <v>-10000</v>
      </c>
      <c r="V104" s="1">
        <f t="shared" si="69"/>
        <v>-2112.7483006461957</v>
      </c>
      <c r="W104" s="1">
        <f t="shared" si="90"/>
        <v>-659545.807282508</v>
      </c>
      <c r="X104" s="1">
        <f t="shared" si="91"/>
        <v>2164.49985356135</v>
      </c>
      <c r="Y104" s="1">
        <f t="shared" si="70"/>
        <v>-1.544020552628227E+18</v>
      </c>
      <c r="Z104" s="1">
        <f t="shared" si="71"/>
        <v>19586435513134296</v>
      </c>
      <c r="AA104" s="1">
        <f t="shared" si="72"/>
        <v>725999932830.3557</v>
      </c>
      <c r="AB104" s="1">
        <f t="shared" si="73"/>
        <v>-5256161695.149622</v>
      </c>
      <c r="AC104" s="1">
        <f t="shared" si="74"/>
        <v>-3302302079.7999005</v>
      </c>
      <c r="AD104" s="1">
        <f t="shared" si="75"/>
        <v>-1382631784.2666354</v>
      </c>
      <c r="AE104" s="1">
        <f t="shared" si="76"/>
        <v>45536294.61811661</v>
      </c>
      <c r="AF104" s="1">
        <f t="shared" si="77"/>
        <v>31691224.509692933</v>
      </c>
      <c r="AG104" s="1">
        <f t="shared" si="78"/>
        <v>1402731750702.9697</v>
      </c>
      <c r="AH104" s="1">
        <f t="shared" si="79"/>
        <v>-12228743624.666855</v>
      </c>
      <c r="AI104" s="1">
        <f t="shared" si="80"/>
        <v>-21292952912.12966</v>
      </c>
      <c r="AJ104" s="1">
        <f t="shared" si="81"/>
        <v>-4377891949.113548</v>
      </c>
      <c r="AK104" s="1">
        <f t="shared" si="82"/>
        <v>2341416731148.294</v>
      </c>
      <c r="AL104" s="1">
        <f t="shared" si="83"/>
        <v>-21878198015.26686</v>
      </c>
      <c r="AM104" s="14">
        <f t="shared" si="84"/>
        <v>0.00517450121890737</v>
      </c>
      <c r="AN104" s="1">
        <f t="shared" si="85"/>
        <v>2.0275363044407597</v>
      </c>
      <c r="AO104" s="1">
        <f t="shared" si="86"/>
        <v>0.031419845843361396</v>
      </c>
      <c r="AP104" s="1">
        <f t="shared" si="92"/>
        <v>7.420310739330733E-07</v>
      </c>
      <c r="AR104" s="13">
        <f t="shared" si="93"/>
        <v>237.7747334596975</v>
      </c>
      <c r="AS104" s="1">
        <f t="shared" si="94"/>
        <v>0.0002328803942870767</v>
      </c>
      <c r="AT104" s="1">
        <f t="shared" si="95"/>
        <v>6.137081812545446E-05</v>
      </c>
    </row>
    <row r="105" spans="11:46" ht="13.5" customHeight="1">
      <c r="K105" s="13">
        <f t="shared" si="87"/>
        <v>247.2608760106822</v>
      </c>
      <c r="L105" s="1">
        <f t="shared" si="63"/>
        <v>1553.5400839751164</v>
      </c>
      <c r="M105" s="1">
        <f t="shared" si="88"/>
        <v>-2308486.792517412</v>
      </c>
      <c r="N105" s="1">
        <f t="shared" si="89"/>
        <v>12022.487659909084</v>
      </c>
      <c r="O105" s="1">
        <f t="shared" si="64"/>
        <v>-5000</v>
      </c>
      <c r="P105" s="1">
        <f t="shared" si="65"/>
        <v>-2197.0374564478466</v>
      </c>
      <c r="Q105" s="1">
        <v>0</v>
      </c>
      <c r="R105" s="1">
        <v>0</v>
      </c>
      <c r="S105" s="1">
        <f t="shared" si="66"/>
        <v>-1191733.396258706</v>
      </c>
      <c r="T105" s="1">
        <f t="shared" si="67"/>
        <v>4463.551337566476</v>
      </c>
      <c r="U105" s="1">
        <f t="shared" si="68"/>
        <v>-10000</v>
      </c>
      <c r="V105" s="1">
        <f t="shared" si="69"/>
        <v>-2197.0374564478466</v>
      </c>
      <c r="W105" s="1">
        <f t="shared" si="90"/>
        <v>-714036.0377552236</v>
      </c>
      <c r="X105" s="1">
        <f t="shared" si="91"/>
        <v>2250.853663588641</v>
      </c>
      <c r="Y105" s="1">
        <f t="shared" si="70"/>
        <v>-1.9640566713804052E+18</v>
      </c>
      <c r="Z105" s="1">
        <f t="shared" si="71"/>
        <v>23896024507542260</v>
      </c>
      <c r="AA105" s="1">
        <f t="shared" si="72"/>
        <v>850835372497.8466</v>
      </c>
      <c r="AB105" s="1">
        <f t="shared" si="73"/>
        <v>-5913494741.511794</v>
      </c>
      <c r="AC105" s="1">
        <f t="shared" si="74"/>
        <v>-3575125398.584005</v>
      </c>
      <c r="AD105" s="1">
        <f t="shared" si="75"/>
        <v>-1557509651.8838918</v>
      </c>
      <c r="AE105" s="1">
        <f t="shared" si="76"/>
        <v>45173026.414965175</v>
      </c>
      <c r="AF105" s="1">
        <f t="shared" si="77"/>
        <v>32955561.846717697</v>
      </c>
      <c r="AG105" s="1">
        <f t="shared" si="78"/>
        <v>1648315701679.003</v>
      </c>
      <c r="AH105" s="1">
        <f t="shared" si="79"/>
        <v>-13780555406.926361</v>
      </c>
      <c r="AI105" s="1">
        <f t="shared" si="80"/>
        <v>-23111281780.88262</v>
      </c>
      <c r="AJ105" s="1">
        <f t="shared" si="81"/>
        <v>-4951607074.276812</v>
      </c>
      <c r="AK105" s="1">
        <f t="shared" si="82"/>
        <v>2751026969447.8516</v>
      </c>
      <c r="AL105" s="1">
        <f t="shared" si="83"/>
        <v>-24653619735.481953</v>
      </c>
      <c r="AM105" s="14">
        <f t="shared" si="84"/>
        <v>0.004791656246288924</v>
      </c>
      <c r="AN105" s="1">
        <f t="shared" si="85"/>
        <v>2.025416497620339</v>
      </c>
      <c r="AO105" s="1">
        <f t="shared" si="86"/>
        <v>0.02904213753446383</v>
      </c>
      <c r="AP105" s="1">
        <f t="shared" si="92"/>
        <v>6.586700288966452E-07</v>
      </c>
      <c r="AR105" s="13">
        <f t="shared" si="93"/>
        <v>247.2608760106822</v>
      </c>
      <c r="AS105" s="1">
        <f t="shared" si="94"/>
        <v>0.0001994926968387745</v>
      </c>
      <c r="AT105" s="1">
        <f t="shared" si="95"/>
        <v>5.8906000062959656E-05</v>
      </c>
    </row>
    <row r="106" spans="11:46" ht="13.5" customHeight="1">
      <c r="K106" s="13">
        <f t="shared" si="87"/>
        <v>257.1254729886292</v>
      </c>
      <c r="L106" s="1">
        <f t="shared" si="63"/>
        <v>1615.5193467875574</v>
      </c>
      <c r="M106" s="1">
        <f t="shared" si="88"/>
        <v>-2504902.7598448964</v>
      </c>
      <c r="N106" s="1">
        <f t="shared" si="89"/>
        <v>12502.1308503353</v>
      </c>
      <c r="O106" s="1">
        <f t="shared" si="64"/>
        <v>-5000</v>
      </c>
      <c r="P106" s="1">
        <f t="shared" si="65"/>
        <v>-2284.689370503087</v>
      </c>
      <c r="Q106" s="1">
        <v>0</v>
      </c>
      <c r="R106" s="1">
        <v>0</v>
      </c>
      <c r="S106" s="1">
        <f t="shared" si="66"/>
        <v>-1289941.3799224482</v>
      </c>
      <c r="T106" s="1">
        <f t="shared" si="67"/>
        <v>4641.626962573836</v>
      </c>
      <c r="U106" s="1">
        <f t="shared" si="68"/>
        <v>-10000</v>
      </c>
      <c r="V106" s="1">
        <f t="shared" si="69"/>
        <v>-2284.689370503087</v>
      </c>
      <c r="W106" s="1">
        <f t="shared" si="90"/>
        <v>-772960.8279534689</v>
      </c>
      <c r="X106" s="1">
        <f t="shared" si="91"/>
        <v>2340.652602288018</v>
      </c>
      <c r="Y106" s="1">
        <f t="shared" si="70"/>
        <v>-2.497210661306772E+18</v>
      </c>
      <c r="Z106" s="1">
        <f t="shared" si="71"/>
        <v>29146446941516970</v>
      </c>
      <c r="AA106" s="1">
        <f t="shared" si="72"/>
        <v>996968512405.5867</v>
      </c>
      <c r="AB106" s="1">
        <f t="shared" si="73"/>
        <v>-6652794255.166755</v>
      </c>
      <c r="AC106" s="1">
        <f t="shared" si="74"/>
        <v>-3870151803.887832</v>
      </c>
      <c r="AD106" s="1">
        <f t="shared" si="75"/>
        <v>-1754272124.4291158</v>
      </c>
      <c r="AE106" s="1">
        <f t="shared" si="76"/>
        <v>44780194.48031021</v>
      </c>
      <c r="AF106" s="1">
        <f t="shared" si="77"/>
        <v>34270340.5575463</v>
      </c>
      <c r="AG106" s="1">
        <f t="shared" si="78"/>
        <v>1936162448047.5315</v>
      </c>
      <c r="AH106" s="1">
        <f t="shared" si="79"/>
        <v>-15526764576.567173</v>
      </c>
      <c r="AI106" s="1">
        <f t="shared" si="80"/>
        <v>-25077591083.91136</v>
      </c>
      <c r="AJ106" s="1">
        <f t="shared" si="81"/>
        <v>-5597903401.058128</v>
      </c>
      <c r="AK106" s="1">
        <f t="shared" si="82"/>
        <v>3231099912183.7495</v>
      </c>
      <c r="AL106" s="1">
        <f t="shared" si="83"/>
        <v>-27776687003.479244</v>
      </c>
      <c r="AM106" s="14">
        <f t="shared" si="84"/>
        <v>0.004440632940215033</v>
      </c>
      <c r="AN106" s="1">
        <f t="shared" si="85"/>
        <v>2.0234632635846332</v>
      </c>
      <c r="AO106" s="1">
        <f t="shared" si="86"/>
        <v>0.026852491942692108</v>
      </c>
      <c r="AP106" s="1">
        <f t="shared" si="92"/>
        <v>5.849087312140195E-07</v>
      </c>
      <c r="AR106" s="13">
        <f t="shared" si="93"/>
        <v>257.1254729886292</v>
      </c>
      <c r="AS106" s="1">
        <f t="shared" si="94"/>
        <v>0.00017103135286844574</v>
      </c>
      <c r="AT106" s="1">
        <f t="shared" si="95"/>
        <v>5.6548211716639806E-05</v>
      </c>
    </row>
    <row r="107" spans="11:46" ht="13.5" customHeight="1">
      <c r="K107" s="13">
        <f t="shared" si="87"/>
        <v>267.3836230231994</v>
      </c>
      <c r="L107" s="1">
        <f t="shared" si="63"/>
        <v>1679.971303454762</v>
      </c>
      <c r="M107" s="1">
        <f t="shared" si="88"/>
        <v>-2717303.5804314916</v>
      </c>
      <c r="N107" s="1">
        <f t="shared" si="89"/>
        <v>13000.909647021224</v>
      </c>
      <c r="O107" s="1">
        <f t="shared" si="64"/>
        <v>-5000</v>
      </c>
      <c r="P107" s="1">
        <f t="shared" si="65"/>
        <v>-2375.838201743331</v>
      </c>
      <c r="Q107" s="1">
        <v>0</v>
      </c>
      <c r="R107" s="1">
        <v>0</v>
      </c>
      <c r="S107" s="1">
        <f t="shared" si="66"/>
        <v>-1396141.7902157458</v>
      </c>
      <c r="T107" s="1">
        <f t="shared" si="67"/>
        <v>4826.8070041821375</v>
      </c>
      <c r="U107" s="1">
        <f t="shared" si="68"/>
        <v>-10000</v>
      </c>
      <c r="V107" s="1">
        <f t="shared" si="69"/>
        <v>-2375.838201743331</v>
      </c>
      <c r="W107" s="1">
        <f t="shared" si="90"/>
        <v>-836681.0741294475</v>
      </c>
      <c r="X107" s="1">
        <f t="shared" si="91"/>
        <v>2434.034114800158</v>
      </c>
      <c r="Y107" s="1">
        <f t="shared" si="70"/>
        <v>-3.1737494950011387E+18</v>
      </c>
      <c r="Z107" s="1">
        <f t="shared" si="71"/>
        <v>35542182534486616</v>
      </c>
      <c r="AA107" s="1">
        <f t="shared" si="72"/>
        <v>1168019308668.967</v>
      </c>
      <c r="AB107" s="1">
        <f t="shared" si="73"/>
        <v>-7484271579.392808</v>
      </c>
      <c r="AC107" s="1">
        <f t="shared" si="74"/>
        <v>-4189188241.881526</v>
      </c>
      <c r="AD107" s="1">
        <f t="shared" si="75"/>
        <v>-1975648688.0183842</v>
      </c>
      <c r="AE107" s="1">
        <f t="shared" si="76"/>
        <v>44355392.83913702</v>
      </c>
      <c r="AF107" s="1">
        <f t="shared" si="77"/>
        <v>35637573.02614996</v>
      </c>
      <c r="AG107" s="1">
        <f t="shared" si="78"/>
        <v>2273484833753.6094</v>
      </c>
      <c r="AH107" s="1">
        <f t="shared" si="79"/>
        <v>-17491624663.16848</v>
      </c>
      <c r="AI107" s="1">
        <f t="shared" si="80"/>
        <v>-27203923862.11172</v>
      </c>
      <c r="AJ107" s="1">
        <f t="shared" si="81"/>
        <v>-6325864555.652858</v>
      </c>
      <c r="AK107" s="1">
        <f t="shared" si="82"/>
        <v>3793658977068.694</v>
      </c>
      <c r="AL107" s="1">
        <f t="shared" si="83"/>
        <v>-31290771605.55873</v>
      </c>
      <c r="AM107" s="14">
        <f t="shared" si="84"/>
        <v>0.004118534068106621</v>
      </c>
      <c r="AN107" s="1">
        <f t="shared" si="85"/>
        <v>2.021663011742501</v>
      </c>
      <c r="AO107" s="1">
        <f t="shared" si="86"/>
        <v>0.024835370801858943</v>
      </c>
      <c r="AP107" s="1">
        <f t="shared" si="92"/>
        <v>5.196108571653975E-07</v>
      </c>
      <c r="AR107" s="13">
        <f t="shared" si="93"/>
        <v>267.3836230231994</v>
      </c>
      <c r="AS107" s="1">
        <f t="shared" si="94"/>
        <v>0.00014674949781990485</v>
      </c>
      <c r="AT107" s="1">
        <f t="shared" si="95"/>
        <v>5.429192071997172E-05</v>
      </c>
    </row>
    <row r="108" spans="11:46" ht="13.5" customHeight="1">
      <c r="K108" s="13">
        <f t="shared" si="87"/>
        <v>278.0510271114759</v>
      </c>
      <c r="L108" s="1">
        <f t="shared" si="63"/>
        <v>1746.994603341403</v>
      </c>
      <c r="M108" s="1">
        <f t="shared" si="88"/>
        <v>-2946990.144103986</v>
      </c>
      <c r="N108" s="1">
        <f t="shared" si="89"/>
        <v>13519.587474600494</v>
      </c>
      <c r="O108" s="1">
        <f t="shared" si="64"/>
        <v>-5000</v>
      </c>
      <c r="P108" s="1">
        <f t="shared" si="65"/>
        <v>-2470.623461438018</v>
      </c>
      <c r="Q108" s="1">
        <v>0</v>
      </c>
      <c r="R108" s="1">
        <v>0</v>
      </c>
      <c r="S108" s="1">
        <f t="shared" si="66"/>
        <v>-1510985.072051993</v>
      </c>
      <c r="T108" s="1">
        <f t="shared" si="67"/>
        <v>5019.37489666397</v>
      </c>
      <c r="U108" s="1">
        <f t="shared" si="68"/>
        <v>-10000</v>
      </c>
      <c r="V108" s="1">
        <f t="shared" si="69"/>
        <v>-2470.623461438018</v>
      </c>
      <c r="W108" s="1">
        <f t="shared" si="90"/>
        <v>-905587.0432311959</v>
      </c>
      <c r="X108" s="1">
        <f t="shared" si="91"/>
        <v>2531.1411297087366</v>
      </c>
      <c r="Y108" s="1">
        <f t="shared" si="70"/>
        <v>-4.032005461615539E+18</v>
      </c>
      <c r="Z108" s="1">
        <f t="shared" si="71"/>
        <v>43332039228390700</v>
      </c>
      <c r="AA108" s="1">
        <f t="shared" si="72"/>
        <v>1368221903000.0815</v>
      </c>
      <c r="AB108" s="1">
        <f t="shared" si="73"/>
        <v>-8419409803.014293</v>
      </c>
      <c r="AC108" s="1">
        <f t="shared" si="74"/>
        <v>-4534188712.8152485</v>
      </c>
      <c r="AD108" s="1">
        <f t="shared" si="75"/>
        <v>-2224708889.7327332</v>
      </c>
      <c r="AE108" s="1">
        <f t="shared" si="76"/>
        <v>43896019.71179203</v>
      </c>
      <c r="AF108" s="1">
        <f t="shared" si="77"/>
        <v>37059351.921570264</v>
      </c>
      <c r="AG108" s="1">
        <f t="shared" si="78"/>
        <v>2668721871046.6914</v>
      </c>
      <c r="AH108" s="1">
        <f t="shared" si="79"/>
        <v>-19702411209.416847</v>
      </c>
      <c r="AI108" s="1">
        <f t="shared" si="80"/>
        <v>-29503303251.043575</v>
      </c>
      <c r="AJ108" s="1">
        <f t="shared" si="81"/>
        <v>-7145707115.903908</v>
      </c>
      <c r="AK108" s="1">
        <f t="shared" si="82"/>
        <v>4452771359327.78</v>
      </c>
      <c r="AL108" s="1">
        <f t="shared" si="83"/>
        <v>-35244649439.06851</v>
      </c>
      <c r="AM108" s="14">
        <f t="shared" si="84"/>
        <v>0.003822758097745822</v>
      </c>
      <c r="AN108" s="1">
        <f t="shared" si="85"/>
        <v>2.020003334578193</v>
      </c>
      <c r="AO108" s="1">
        <f t="shared" si="86"/>
        <v>0.022976613972424367</v>
      </c>
      <c r="AP108" s="1">
        <f t="shared" si="92"/>
        <v>4.6177955536559284E-07</v>
      </c>
      <c r="AR108" s="13">
        <f t="shared" si="93"/>
        <v>278.0510271114759</v>
      </c>
      <c r="AS108" s="1">
        <f t="shared" si="94"/>
        <v>0.00012601683401234425</v>
      </c>
      <c r="AT108" s="1">
        <f t="shared" si="95"/>
        <v>5.213197330536067E-05</v>
      </c>
    </row>
    <row r="109" spans="11:46" ht="13.5" customHeight="1">
      <c r="K109" s="13">
        <f t="shared" si="87"/>
        <v>289.14401264971536</v>
      </c>
      <c r="L109" s="1">
        <f t="shared" si="63"/>
        <v>1816.6918314781617</v>
      </c>
      <c r="M109" s="1">
        <f t="shared" si="88"/>
        <v>-3195369.2105594776</v>
      </c>
      <c r="N109" s="1">
        <f t="shared" si="89"/>
        <v>14058.958214916373</v>
      </c>
      <c r="O109" s="1">
        <f t="shared" si="64"/>
        <v>-5000</v>
      </c>
      <c r="P109" s="1">
        <f t="shared" si="65"/>
        <v>-2569.1902267288337</v>
      </c>
      <c r="Q109" s="1">
        <v>0</v>
      </c>
      <c r="R109" s="1">
        <v>0</v>
      </c>
      <c r="S109" s="1">
        <f t="shared" si="66"/>
        <v>-1635174.6052797388</v>
      </c>
      <c r="T109" s="1">
        <f t="shared" si="67"/>
        <v>5219.625382044743</v>
      </c>
      <c r="U109" s="1">
        <f t="shared" si="68"/>
        <v>-10000</v>
      </c>
      <c r="V109" s="1">
        <f t="shared" si="69"/>
        <v>-2569.1902267288337</v>
      </c>
      <c r="W109" s="1">
        <f t="shared" si="90"/>
        <v>-980100.7631678432</v>
      </c>
      <c r="X109" s="1">
        <f t="shared" si="91"/>
        <v>2632.122277805144</v>
      </c>
      <c r="Y109" s="1">
        <f t="shared" si="70"/>
        <v>-5.120519741864351E+18</v>
      </c>
      <c r="Z109" s="1">
        <f t="shared" si="71"/>
        <v>52818748874834830</v>
      </c>
      <c r="AA109" s="1">
        <f t="shared" si="72"/>
        <v>1602528740593.5203</v>
      </c>
      <c r="AB109" s="1">
        <f t="shared" si="73"/>
        <v>-9471122131.584908</v>
      </c>
      <c r="AC109" s="1">
        <f t="shared" si="74"/>
        <v>-4907266238.670908</v>
      </c>
      <c r="AD109" s="1">
        <f t="shared" si="75"/>
        <v>-2504904690.5512686</v>
      </c>
      <c r="AE109" s="1">
        <f t="shared" si="76"/>
        <v>43399261.57888104</v>
      </c>
      <c r="AF109" s="1">
        <f t="shared" si="77"/>
        <v>38537853.400932506</v>
      </c>
      <c r="AG109" s="1">
        <f t="shared" si="78"/>
        <v>3131746796975.2524</v>
      </c>
      <c r="AH109" s="1">
        <f t="shared" si="79"/>
        <v>-22189798160.710594</v>
      </c>
      <c r="AI109" s="1">
        <f t="shared" si="80"/>
        <v>-31989812243.638527</v>
      </c>
      <c r="AJ109" s="1">
        <f t="shared" si="81"/>
        <v>-8068921764.410475</v>
      </c>
      <c r="AK109" s="1">
        <f t="shared" si="82"/>
        <v>5224894805842.901</v>
      </c>
      <c r="AL109" s="1">
        <f t="shared" si="83"/>
        <v>-39693173588.428024</v>
      </c>
      <c r="AM109" s="14">
        <f t="shared" si="84"/>
        <v>0.003550964147146177</v>
      </c>
      <c r="AN109" s="1">
        <f t="shared" si="85"/>
        <v>2.0184728937694585</v>
      </c>
      <c r="AO109" s="1">
        <f t="shared" si="86"/>
        <v>0.02126330333158811</v>
      </c>
      <c r="AP109" s="1">
        <f t="shared" si="92"/>
        <v>4.1053947228820287E-07</v>
      </c>
      <c r="AR109" s="13">
        <f t="shared" si="93"/>
        <v>289.14401264971536</v>
      </c>
      <c r="AS109" s="1">
        <f t="shared" si="94"/>
        <v>0.00010830080072020755</v>
      </c>
      <c r="AT109" s="1">
        <f t="shared" si="95"/>
        <v>5.0063559784231845E-05</v>
      </c>
    </row>
    <row r="110" spans="11:46" ht="13.5" customHeight="1">
      <c r="K110" s="13">
        <f t="shared" si="87"/>
        <v>300.6795584238581</v>
      </c>
      <c r="L110" s="1">
        <f t="shared" si="63"/>
        <v>1889.1696655771007</v>
      </c>
      <c r="M110" s="1">
        <f t="shared" si="88"/>
        <v>-3463962.0253366944</v>
      </c>
      <c r="N110" s="1">
        <f t="shared" si="89"/>
        <v>14619.847422127448</v>
      </c>
      <c r="O110" s="1">
        <f t="shared" si="64"/>
        <v>-5000</v>
      </c>
      <c r="P110" s="1">
        <f t="shared" si="65"/>
        <v>-2671.68936268298</v>
      </c>
      <c r="Q110" s="1">
        <v>0</v>
      </c>
      <c r="R110" s="1">
        <v>0</v>
      </c>
      <c r="S110" s="1">
        <f t="shared" si="66"/>
        <v>-1769471.0126683472</v>
      </c>
      <c r="T110" s="1">
        <f t="shared" si="67"/>
        <v>5427.86496123118</v>
      </c>
      <c r="U110" s="1">
        <f t="shared" si="68"/>
        <v>-10000</v>
      </c>
      <c r="V110" s="1">
        <f t="shared" si="69"/>
        <v>-2671.68936268298</v>
      </c>
      <c r="W110" s="1">
        <f t="shared" si="90"/>
        <v>-1060678.6076010084</v>
      </c>
      <c r="X110" s="1">
        <f t="shared" si="91"/>
        <v>2737.132119580929</v>
      </c>
      <c r="Y110" s="1">
        <f t="shared" si="70"/>
        <v>-6.500754748591388E+18</v>
      </c>
      <c r="Z110" s="1">
        <f t="shared" si="71"/>
        <v>64370638350151496</v>
      </c>
      <c r="AA110" s="1">
        <f t="shared" si="72"/>
        <v>1876732331047.9333</v>
      </c>
      <c r="AB110" s="1">
        <f t="shared" si="73"/>
        <v>-10653929980.020575</v>
      </c>
      <c r="AC110" s="1">
        <f t="shared" si="74"/>
        <v>-5310705804.773185</v>
      </c>
      <c r="AD110" s="1">
        <f t="shared" si="75"/>
        <v>-2820118092.5551043</v>
      </c>
      <c r="AE110" s="1">
        <f t="shared" si="76"/>
        <v>42862075.94932661</v>
      </c>
      <c r="AF110" s="1">
        <f t="shared" si="77"/>
        <v>40075340.440244704</v>
      </c>
      <c r="AG110" s="1">
        <f t="shared" si="78"/>
        <v>3674110401362.9316</v>
      </c>
      <c r="AH110" s="1">
        <f t="shared" si="79"/>
        <v>-24988281127.599007</v>
      </c>
      <c r="AI110" s="1">
        <f t="shared" si="80"/>
        <v>-34678679944.20869</v>
      </c>
      <c r="AJ110" s="1">
        <f t="shared" si="81"/>
        <v>-9108432021.608562</v>
      </c>
      <c r="AK110" s="1">
        <f t="shared" si="82"/>
        <v>6129283176183.709</v>
      </c>
      <c r="AL110" s="1">
        <f t="shared" si="83"/>
        <v>-44698031221.07585</v>
      </c>
      <c r="AM110" s="14">
        <f t="shared" si="84"/>
        <v>0.0033010417773766164</v>
      </c>
      <c r="AN110" s="1">
        <f t="shared" si="85"/>
        <v>2.0170613188327406</v>
      </c>
      <c r="AO110" s="1">
        <f t="shared" si="86"/>
        <v>0.019683642047463496</v>
      </c>
      <c r="AP110" s="1">
        <f t="shared" si="92"/>
        <v>3.651212423077752E-07</v>
      </c>
      <c r="AR110" s="13">
        <f t="shared" si="93"/>
        <v>300.6795584238581</v>
      </c>
      <c r="AS110" s="1">
        <f t="shared" si="94"/>
        <v>9.315091727653674E-05</v>
      </c>
      <c r="AT110" s="1">
        <f t="shared" si="95"/>
        <v>4.808218386464791E-05</v>
      </c>
    </row>
    <row r="111" spans="11:46" ht="13.5" customHeight="1">
      <c r="K111" s="13">
        <f t="shared" si="87"/>
        <v>312.6753205970468</v>
      </c>
      <c r="L111" s="1">
        <f t="shared" si="63"/>
        <v>1964.539039311245</v>
      </c>
      <c r="M111" s="1">
        <f t="shared" si="88"/>
        <v>-3754413.6369779496</v>
      </c>
      <c r="N111" s="1">
        <f t="shared" si="89"/>
        <v>15203.113586290574</v>
      </c>
      <c r="O111" s="1">
        <f t="shared" si="64"/>
        <v>-5000</v>
      </c>
      <c r="P111" s="1">
        <f t="shared" si="65"/>
        <v>-2778.2777532053738</v>
      </c>
      <c r="Q111" s="1">
        <v>0</v>
      </c>
      <c r="R111" s="1">
        <v>0</v>
      </c>
      <c r="S111" s="1">
        <f t="shared" si="66"/>
        <v>-1914696.8184889748</v>
      </c>
      <c r="T111" s="1">
        <f t="shared" si="67"/>
        <v>5644.41236313779</v>
      </c>
      <c r="U111" s="1">
        <f t="shared" si="68"/>
        <v>-10000</v>
      </c>
      <c r="V111" s="1">
        <f t="shared" si="69"/>
        <v>-2778.2777532053738</v>
      </c>
      <c r="W111" s="1">
        <f t="shared" si="90"/>
        <v>-1147814.091093385</v>
      </c>
      <c r="X111" s="1">
        <f t="shared" si="91"/>
        <v>2846.331381796166</v>
      </c>
      <c r="Y111" s="1">
        <f t="shared" si="70"/>
        <v>-8.250525986323573E+18</v>
      </c>
      <c r="Z111" s="1">
        <f t="shared" si="71"/>
        <v>78435824771221550</v>
      </c>
      <c r="AA111" s="1">
        <f t="shared" si="72"/>
        <v>2197607641392.5513</v>
      </c>
      <c r="AB111" s="1">
        <f t="shared" si="73"/>
        <v>-11984163242.505821</v>
      </c>
      <c r="AC111" s="1">
        <f t="shared" si="74"/>
        <v>-5746978354.6232195</v>
      </c>
      <c r="AD111" s="1">
        <f t="shared" si="75"/>
        <v>-3174714697.1914167</v>
      </c>
      <c r="AE111" s="1">
        <f t="shared" si="76"/>
        <v>42281172.7260441</v>
      </c>
      <c r="AF111" s="1">
        <f t="shared" si="77"/>
        <v>41674166.29808061</v>
      </c>
      <c r="AG111" s="1">
        <f t="shared" si="78"/>
        <v>4309325603217.153</v>
      </c>
      <c r="AH111" s="1">
        <f t="shared" si="79"/>
        <v>-28136653358.01142</v>
      </c>
      <c r="AI111" s="1">
        <f t="shared" si="80"/>
        <v>-37586374842.03574</v>
      </c>
      <c r="AJ111" s="1">
        <f t="shared" si="81"/>
        <v>-10278772748.083809</v>
      </c>
      <c r="AK111" s="1">
        <f t="shared" si="82"/>
        <v>7188460752198.291</v>
      </c>
      <c r="AL111" s="1">
        <f t="shared" si="83"/>
        <v>-50328594741.22057</v>
      </c>
      <c r="AM111" s="14">
        <f t="shared" si="84"/>
        <v>0.0030710848659947377</v>
      </c>
      <c r="AN111" s="1">
        <f t="shared" si="85"/>
        <v>2.0157591167001314</v>
      </c>
      <c r="AO111" s="1">
        <f t="shared" si="86"/>
        <v>0.01822684723510436</v>
      </c>
      <c r="AP111" s="1">
        <f t="shared" si="92"/>
        <v>3.248480790347233E-07</v>
      </c>
      <c r="AR111" s="13">
        <f t="shared" si="93"/>
        <v>312.6753205970468</v>
      </c>
      <c r="AS111" s="1">
        <f t="shared" si="94"/>
        <v>8.018573654135982E-05</v>
      </c>
      <c r="AT111" s="1">
        <f t="shared" si="95"/>
        <v>4.618363532296123E-05</v>
      </c>
    </row>
    <row r="112" spans="11:46" ht="13.5" customHeight="1">
      <c r="K112" s="13">
        <f t="shared" si="87"/>
        <v>325.14965973393066</v>
      </c>
      <c r="L112" s="1">
        <f t="shared" si="63"/>
        <v>2042.9153121082866</v>
      </c>
      <c r="M112" s="1">
        <f t="shared" si="88"/>
        <v>-4068502.972446498</v>
      </c>
      <c r="N112" s="1">
        <f t="shared" si="89"/>
        <v>15809.649447355097</v>
      </c>
      <c r="O112" s="1">
        <f t="shared" si="64"/>
        <v>-5000</v>
      </c>
      <c r="P112" s="1">
        <f t="shared" si="65"/>
        <v>-2889.1185411632036</v>
      </c>
      <c r="Q112" s="1">
        <v>0</v>
      </c>
      <c r="R112" s="1">
        <v>0</v>
      </c>
      <c r="S112" s="1">
        <f t="shared" si="66"/>
        <v>-2071741.486223249</v>
      </c>
      <c r="T112" s="1">
        <f t="shared" si="67"/>
        <v>5869.599032529394</v>
      </c>
      <c r="U112" s="1">
        <f t="shared" si="68"/>
        <v>-10000</v>
      </c>
      <c r="V112" s="1">
        <f t="shared" si="69"/>
        <v>-2889.1185411632036</v>
      </c>
      <c r="W112" s="1">
        <f t="shared" si="90"/>
        <v>-1242040.8917339493</v>
      </c>
      <c r="X112" s="1">
        <f t="shared" si="91"/>
        <v>2959.887203485843</v>
      </c>
      <c r="Y112" s="1">
        <f t="shared" si="70"/>
        <v>-1.0468344113940546E+19</v>
      </c>
      <c r="Z112" s="1">
        <f t="shared" si="71"/>
        <v>95559480453572590</v>
      </c>
      <c r="AA112" s="1">
        <f t="shared" si="72"/>
        <v>2573078616645.8203</v>
      </c>
      <c r="AB112" s="1">
        <f t="shared" si="73"/>
        <v>-13480185501.309736</v>
      </c>
      <c r="AC112" s="1">
        <f t="shared" si="74"/>
        <v>-6218755923.669089</v>
      </c>
      <c r="AD112" s="1">
        <f t="shared" si="75"/>
        <v>-3573603933.1740026</v>
      </c>
      <c r="AE112" s="1">
        <f t="shared" si="76"/>
        <v>41652994.055107005</v>
      </c>
      <c r="AF112" s="1">
        <f t="shared" si="77"/>
        <v>43336778.117448054</v>
      </c>
      <c r="AG112" s="1">
        <f t="shared" si="78"/>
        <v>5053200265140.581</v>
      </c>
      <c r="AH112" s="1">
        <f t="shared" si="79"/>
        <v>-31678540983.08257</v>
      </c>
      <c r="AI112" s="1">
        <f t="shared" si="80"/>
        <v>-40730705675.81262</v>
      </c>
      <c r="AJ112" s="1">
        <f t="shared" si="81"/>
        <v>-11596290877.999233</v>
      </c>
      <c r="AK112" s="1">
        <f t="shared" si="82"/>
        <v>8428776945542.858</v>
      </c>
      <c r="AL112" s="1">
        <f t="shared" si="83"/>
        <v>-56662878939.05857</v>
      </c>
      <c r="AM112" s="14">
        <f t="shared" si="84"/>
        <v>0.002859368932537052</v>
      </c>
      <c r="AN112" s="1">
        <f t="shared" si="85"/>
        <v>2.014557590865278</v>
      </c>
      <c r="AO112" s="1">
        <f t="shared" si="86"/>
        <v>0.016883054287674348</v>
      </c>
      <c r="AP112" s="1">
        <f t="shared" si="92"/>
        <v>2.891241625213651E-07</v>
      </c>
      <c r="AR112" s="13">
        <f t="shared" si="93"/>
        <v>325.14965973393066</v>
      </c>
      <c r="AS112" s="1">
        <f t="shared" si="94"/>
        <v>6.90819518810732E-05</v>
      </c>
      <c r="AT112" s="1">
        <f t="shared" si="95"/>
        <v>4.4363965613317504E-05</v>
      </c>
    </row>
    <row r="113" spans="11:46" ht="13.5" customHeight="1">
      <c r="K113" s="13">
        <f t="shared" si="87"/>
        <v>338.1216689031179</v>
      </c>
      <c r="L113" s="1">
        <f t="shared" si="63"/>
        <v>2124.41844571829</v>
      </c>
      <c r="M113" s="1">
        <f t="shared" si="88"/>
        <v>-4408153.7325081155</v>
      </c>
      <c r="N113" s="1">
        <f t="shared" si="89"/>
        <v>16440.383361579537</v>
      </c>
      <c r="O113" s="1">
        <f t="shared" si="64"/>
        <v>-5000</v>
      </c>
      <c r="P113" s="1">
        <f t="shared" si="65"/>
        <v>-3004.381378090377</v>
      </c>
      <c r="Q113" s="1">
        <v>0</v>
      </c>
      <c r="R113" s="1">
        <v>0</v>
      </c>
      <c r="S113" s="1">
        <f t="shared" si="66"/>
        <v>-2241566.8662540577</v>
      </c>
      <c r="T113" s="1">
        <f t="shared" si="67"/>
        <v>6103.769637326365</v>
      </c>
      <c r="U113" s="1">
        <f t="shared" si="68"/>
        <v>-10000</v>
      </c>
      <c r="V113" s="1">
        <f t="shared" si="69"/>
        <v>-3004.381378090377</v>
      </c>
      <c r="W113" s="1">
        <f t="shared" si="90"/>
        <v>-1343936.1197524345</v>
      </c>
      <c r="X113" s="1">
        <f t="shared" si="91"/>
        <v>3077.9733917807885</v>
      </c>
      <c r="Y113" s="1">
        <f t="shared" si="70"/>
        <v>-1.327890839733677E+19</v>
      </c>
      <c r="Z113" s="1">
        <f t="shared" si="71"/>
        <v>1.1640483117576373E+17</v>
      </c>
      <c r="AA113" s="1">
        <f t="shared" si="72"/>
        <v>3012412915466.034</v>
      </c>
      <c r="AB113" s="1">
        <f t="shared" si="73"/>
        <v>-15162647280.040361</v>
      </c>
      <c r="AC113" s="1">
        <f t="shared" si="74"/>
        <v>-6728928004.702697</v>
      </c>
      <c r="AD113" s="1">
        <f t="shared" si="75"/>
        <v>-4022306784.5683494</v>
      </c>
      <c r="AE113" s="1">
        <f t="shared" si="76"/>
        <v>40973692.53498377</v>
      </c>
      <c r="AF113" s="1">
        <f t="shared" si="77"/>
        <v>45065720.67135566</v>
      </c>
      <c r="AG113" s="1">
        <f t="shared" si="78"/>
        <v>5924226419476.63</v>
      </c>
      <c r="AH113" s="1">
        <f t="shared" si="79"/>
        <v>-35663004917.742836</v>
      </c>
      <c r="AI113" s="1">
        <f t="shared" si="80"/>
        <v>-44130930506.70135</v>
      </c>
      <c r="AJ113" s="1">
        <f t="shared" si="81"/>
        <v>-13079371152.091175</v>
      </c>
      <c r="AK113" s="1">
        <f t="shared" si="82"/>
        <v>9881055026139.02</v>
      </c>
      <c r="AL113" s="1">
        <f t="shared" si="83"/>
        <v>-63788617334.76202</v>
      </c>
      <c r="AM113" s="14">
        <f t="shared" si="84"/>
        <v>0.0026643313955566897</v>
      </c>
      <c r="AN113" s="1">
        <f t="shared" si="85"/>
        <v>2.013448768930041</v>
      </c>
      <c r="AO113" s="1">
        <f t="shared" si="86"/>
        <v>0.015643231423228876</v>
      </c>
      <c r="AP113" s="1">
        <f t="shared" si="92"/>
        <v>2.5742456480404854E-07</v>
      </c>
      <c r="AR113" s="13">
        <f t="shared" si="93"/>
        <v>338.1216689031179</v>
      </c>
      <c r="AS113" s="1">
        <f t="shared" si="94"/>
        <v>5.9565285404801344E-05</v>
      </c>
      <c r="AT113" s="1">
        <f t="shared" si="95"/>
        <v>4.261946605579454E-05</v>
      </c>
    </row>
    <row r="114" spans="11:46" ht="13.5" customHeight="1">
      <c r="K114" s="13">
        <f t="shared" si="87"/>
        <v>351.61120290078924</v>
      </c>
      <c r="L114" s="1">
        <f t="shared" si="63"/>
        <v>2209.1731878256587</v>
      </c>
      <c r="M114" s="1">
        <f t="shared" si="88"/>
        <v>-4775446.173807783</v>
      </c>
      <c r="N114" s="1">
        <f t="shared" si="89"/>
        <v>17096.28072246214</v>
      </c>
      <c r="O114" s="1">
        <f t="shared" si="64"/>
        <v>-5000</v>
      </c>
      <c r="P114" s="1">
        <f t="shared" si="65"/>
        <v>-3124.242683854052</v>
      </c>
      <c r="Q114" s="1">
        <v>0</v>
      </c>
      <c r="R114" s="1">
        <v>0</v>
      </c>
      <c r="S114" s="1">
        <f t="shared" si="66"/>
        <v>-2425213.0869038915</v>
      </c>
      <c r="T114" s="1">
        <f t="shared" si="67"/>
        <v>6347.282596149065</v>
      </c>
      <c r="U114" s="1">
        <f t="shared" si="68"/>
        <v>-10000</v>
      </c>
      <c r="V114" s="1">
        <f t="shared" si="69"/>
        <v>-3124.242683854052</v>
      </c>
      <c r="W114" s="1">
        <f t="shared" si="90"/>
        <v>-1454123.852142335</v>
      </c>
      <c r="X114" s="1">
        <f t="shared" si="91"/>
        <v>3200.77068793471</v>
      </c>
      <c r="Y114" s="1">
        <f t="shared" si="70"/>
        <v>-1.684005661201895E+19</v>
      </c>
      <c r="Z114" s="1">
        <f t="shared" si="71"/>
        <v>1.4177869471787571E+17</v>
      </c>
      <c r="AA114" s="1">
        <f t="shared" si="72"/>
        <v>3526449640890.9556</v>
      </c>
      <c r="AB114" s="1">
        <f t="shared" si="73"/>
        <v>-17054770833.58299</v>
      </c>
      <c r="AC114" s="1">
        <f t="shared" si="74"/>
        <v>-7280619245.116149</v>
      </c>
      <c r="AD114" s="1">
        <f t="shared" si="75"/>
        <v>-4527031953.033688</v>
      </c>
      <c r="AE114" s="1">
        <f t="shared" si="76"/>
        <v>40239107.65238443</v>
      </c>
      <c r="AF114" s="1">
        <f t="shared" si="77"/>
        <v>46863640.25781077</v>
      </c>
      <c r="AG114" s="1">
        <f t="shared" si="78"/>
        <v>6944035464681.539</v>
      </c>
      <c r="AH114" s="1">
        <f t="shared" si="79"/>
        <v>-40145217716.38731</v>
      </c>
      <c r="AI114" s="1">
        <f t="shared" si="80"/>
        <v>-47807874668.0461</v>
      </c>
      <c r="AJ114" s="1">
        <f t="shared" si="81"/>
        <v>-14748689963.43317</v>
      </c>
      <c r="AK114" s="1">
        <f t="shared" si="82"/>
        <v>11581350802491.012</v>
      </c>
      <c r="AL114" s="1">
        <f t="shared" si="83"/>
        <v>-71804472560.19322</v>
      </c>
      <c r="AM114" s="14">
        <f t="shared" si="84"/>
        <v>0.002484554328350465</v>
      </c>
      <c r="AN114" s="1">
        <f t="shared" si="85"/>
        <v>2.0124253375471657</v>
      </c>
      <c r="AO114" s="1">
        <f t="shared" si="86"/>
        <v>0.014499103195034927</v>
      </c>
      <c r="AP114" s="1">
        <f t="shared" si="92"/>
        <v>2.2928649604035528E-07</v>
      </c>
      <c r="AR114" s="13">
        <f t="shared" si="93"/>
        <v>351.61120290078924</v>
      </c>
      <c r="AS114" s="1">
        <f t="shared" si="94"/>
        <v>5.1402853135386555E-05</v>
      </c>
      <c r="AT114" s="1">
        <f t="shared" si="95"/>
        <v>4.094664829234076E-05</v>
      </c>
    </row>
    <row r="115" spans="11:46" ht="13.5" customHeight="1">
      <c r="K115" s="13">
        <f t="shared" si="87"/>
        <v>365.63890864020266</v>
      </c>
      <c r="L115" s="1">
        <f t="shared" si="63"/>
        <v>2297.3092629863936</v>
      </c>
      <c r="M115" s="1">
        <f t="shared" si="88"/>
        <v>-5172629.849803087</v>
      </c>
      <c r="N115" s="1">
        <f t="shared" si="89"/>
        <v>17778.34543836021</v>
      </c>
      <c r="O115" s="1">
        <f t="shared" si="64"/>
        <v>-5000</v>
      </c>
      <c r="P115" s="1">
        <f t="shared" si="65"/>
        <v>-3248.8859166806974</v>
      </c>
      <c r="Q115" s="1">
        <v>0</v>
      </c>
      <c r="R115" s="1">
        <v>0</v>
      </c>
      <c r="S115" s="1">
        <f t="shared" si="66"/>
        <v>-2623804.9249015437</v>
      </c>
      <c r="T115" s="1">
        <f t="shared" si="67"/>
        <v>6600.510626908946</v>
      </c>
      <c r="U115" s="1">
        <f t="shared" si="68"/>
        <v>-10000</v>
      </c>
      <c r="V115" s="1">
        <f t="shared" si="69"/>
        <v>-3248.8859166806974</v>
      </c>
      <c r="W115" s="1">
        <f t="shared" si="90"/>
        <v>-1573278.954940926</v>
      </c>
      <c r="X115" s="1">
        <f t="shared" si="91"/>
        <v>3328.4670439645183</v>
      </c>
      <c r="Y115" s="1">
        <f t="shared" si="70"/>
        <v>-2.135155723777752E+19</v>
      </c>
      <c r="Z115" s="1">
        <f t="shared" si="71"/>
        <v>1.7266254103270144E+17</v>
      </c>
      <c r="AA115" s="1">
        <f t="shared" si="72"/>
        <v>4127865655895.56</v>
      </c>
      <c r="AB115" s="1">
        <f t="shared" si="73"/>
        <v>-19182670401.839985</v>
      </c>
      <c r="AC115" s="1">
        <f t="shared" si="74"/>
        <v>-7877208584.407902</v>
      </c>
      <c r="AD115" s="1">
        <f t="shared" si="75"/>
        <v>-5094761504.497877</v>
      </c>
      <c r="AE115" s="1">
        <f t="shared" si="76"/>
        <v>39444740.30039383</v>
      </c>
      <c r="AF115" s="1">
        <f t="shared" si="77"/>
        <v>48733288.750210464</v>
      </c>
      <c r="AG115" s="1">
        <f t="shared" si="78"/>
        <v>8137930509757.553</v>
      </c>
      <c r="AH115" s="1">
        <f t="shared" si="79"/>
        <v>-45187224717.53885</v>
      </c>
      <c r="AI115" s="1">
        <f t="shared" si="80"/>
        <v>-51784058314.147446</v>
      </c>
      <c r="AJ115" s="1">
        <f t="shared" si="81"/>
        <v>-16627500816.84384</v>
      </c>
      <c r="AK115" s="1">
        <f t="shared" si="82"/>
        <v>13571839883707.777</v>
      </c>
      <c r="AL115" s="1">
        <f t="shared" si="83"/>
        <v>-80821397469.62892</v>
      </c>
      <c r="AM115" s="14">
        <f t="shared" si="84"/>
        <v>0.002318749351939309</v>
      </c>
      <c r="AN115" s="1">
        <f t="shared" si="85"/>
        <v>2.011480583892021</v>
      </c>
      <c r="AO115" s="1">
        <f t="shared" si="86"/>
        <v>0.013443081888044689</v>
      </c>
      <c r="AP115" s="1">
        <f t="shared" si="92"/>
        <v>2.0430168666857822E-07</v>
      </c>
      <c r="AR115" s="13">
        <f t="shared" si="93"/>
        <v>365.63890864020266</v>
      </c>
      <c r="AS115" s="1">
        <f t="shared" si="94"/>
        <v>4.439675755796443E-05</v>
      </c>
      <c r="AT115" s="1">
        <f t="shared" si="95"/>
        <v>3.934222674090149E-05</v>
      </c>
    </row>
    <row r="116" spans="11:46" ht="13.5" customHeight="1">
      <c r="K116" s="13">
        <f t="shared" si="87"/>
        <v>380.2262567536024</v>
      </c>
      <c r="L116" s="1">
        <f t="shared" si="63"/>
        <v>2388.961571182884</v>
      </c>
      <c r="M116" s="1">
        <f t="shared" si="88"/>
        <v>-5602137.388588594</v>
      </c>
      <c r="N116" s="1">
        <f t="shared" si="89"/>
        <v>18487.621469059744</v>
      </c>
      <c r="O116" s="1">
        <f t="shared" si="64"/>
        <v>-5000</v>
      </c>
      <c r="P116" s="1">
        <f t="shared" si="65"/>
        <v>-3378.5018539549733</v>
      </c>
      <c r="Q116" s="1">
        <v>0</v>
      </c>
      <c r="R116" s="1">
        <v>0</v>
      </c>
      <c r="S116" s="1">
        <f t="shared" si="66"/>
        <v>-2838558.694294297</v>
      </c>
      <c r="T116" s="1">
        <f t="shared" si="67"/>
        <v>6863.841317285939</v>
      </c>
      <c r="U116" s="1">
        <f t="shared" si="68"/>
        <v>-10000</v>
      </c>
      <c r="V116" s="1">
        <f t="shared" si="69"/>
        <v>-3378.5018539549733</v>
      </c>
      <c r="W116" s="1">
        <f t="shared" si="90"/>
        <v>-1702131.2165765783</v>
      </c>
      <c r="X116" s="1">
        <f t="shared" si="91"/>
        <v>3461.2579103273397</v>
      </c>
      <c r="Y116" s="1">
        <f t="shared" si="70"/>
        <v>-2.706623195419517E+19</v>
      </c>
      <c r="Z116" s="1">
        <f t="shared" si="71"/>
        <v>2.102502674811821E+17</v>
      </c>
      <c r="AA116" s="1">
        <f t="shared" si="72"/>
        <v>4831487020392.898</v>
      </c>
      <c r="AB116" s="1">
        <f t="shared" si="73"/>
        <v>-21575712343.41418</v>
      </c>
      <c r="AC116" s="1">
        <f t="shared" si="74"/>
        <v>-8522349949.149949</v>
      </c>
      <c r="AD116" s="1">
        <f t="shared" si="75"/>
        <v>-5733347181.326967</v>
      </c>
      <c r="AE116" s="1">
        <f t="shared" si="76"/>
        <v>38585725.22282281</v>
      </c>
      <c r="AF116" s="1">
        <f t="shared" si="77"/>
        <v>50677527.80932459</v>
      </c>
      <c r="AG116" s="1">
        <f t="shared" si="78"/>
        <v>9535508938241.387</v>
      </c>
      <c r="AH116" s="1">
        <f t="shared" si="79"/>
        <v>-50858799973.73074</v>
      </c>
      <c r="AI116" s="1">
        <f t="shared" si="80"/>
        <v>-56083834349.29438</v>
      </c>
      <c r="AJ116" s="1">
        <f t="shared" si="81"/>
        <v>-18741955338.76644</v>
      </c>
      <c r="AK116" s="1">
        <f t="shared" si="82"/>
        <v>15901855309183.982</v>
      </c>
      <c r="AL116" s="1">
        <f t="shared" si="83"/>
        <v>-90964165749.26773</v>
      </c>
      <c r="AM116" s="14">
        <f t="shared" si="84"/>
        <v>0.002165744362309548</v>
      </c>
      <c r="AN116" s="1">
        <f t="shared" si="85"/>
        <v>2.010608342913086</v>
      </c>
      <c r="AO116" s="1">
        <f t="shared" si="86"/>
        <v>0.012468205871708594</v>
      </c>
      <c r="AP116" s="1">
        <f t="shared" si="92"/>
        <v>1.8210974874234613E-07</v>
      </c>
      <c r="AR116" s="13">
        <f t="shared" si="93"/>
        <v>380.2262567536024</v>
      </c>
      <c r="AS116" s="1">
        <f t="shared" si="94"/>
        <v>3.837870230622207E-05</v>
      </c>
      <c r="AT116" s="1">
        <f t="shared" si="95"/>
        <v>3.7803102813356634E-05</v>
      </c>
    </row>
    <row r="117" spans="11:46" ht="13.5" customHeight="1">
      <c r="K117" s="13">
        <f t="shared" si="87"/>
        <v>395.39557445490203</v>
      </c>
      <c r="L117" s="1">
        <f t="shared" si="63"/>
        <v>2484.2703943001497</v>
      </c>
      <c r="M117" s="1">
        <f t="shared" si="88"/>
        <v>-6066599.391996222</v>
      </c>
      <c r="N117" s="1">
        <f t="shared" si="89"/>
        <v>19225.19442364734</v>
      </c>
      <c r="O117" s="1">
        <f t="shared" si="64"/>
        <v>-5000</v>
      </c>
      <c r="P117" s="1">
        <f t="shared" si="65"/>
        <v>-3513.2888842212283</v>
      </c>
      <c r="Q117" s="1">
        <v>0</v>
      </c>
      <c r="R117" s="1">
        <v>0</v>
      </c>
      <c r="S117" s="1">
        <f t="shared" si="66"/>
        <v>-3070789.695998111</v>
      </c>
      <c r="T117" s="1">
        <f t="shared" si="67"/>
        <v>7137.6777179653645</v>
      </c>
      <c r="U117" s="1">
        <f t="shared" si="68"/>
        <v>-10000</v>
      </c>
      <c r="V117" s="1">
        <f t="shared" si="69"/>
        <v>-3513.2888842212283</v>
      </c>
      <c r="W117" s="1">
        <f t="shared" si="90"/>
        <v>-1841469.8175988665</v>
      </c>
      <c r="X117" s="1">
        <f t="shared" si="91"/>
        <v>3599.3465350745687</v>
      </c>
      <c r="Y117" s="1">
        <f t="shared" si="70"/>
        <v>-3.430402565639698E+19</v>
      </c>
      <c r="Z117" s="1">
        <f t="shared" si="71"/>
        <v>2.559941404604959E+17</v>
      </c>
      <c r="AA117" s="1">
        <f t="shared" si="72"/>
        <v>5654653193597.342</v>
      </c>
      <c r="AB117" s="1">
        <f t="shared" si="73"/>
        <v>-24266920115.299088</v>
      </c>
      <c r="AC117" s="1">
        <f t="shared" si="74"/>
        <v>-9219994632.166471</v>
      </c>
      <c r="AD117" s="1">
        <f t="shared" si="75"/>
        <v>-6451618708.123617</v>
      </c>
      <c r="AE117" s="1">
        <f t="shared" si="76"/>
        <v>37656801.21600756</v>
      </c>
      <c r="AF117" s="1">
        <f t="shared" si="77"/>
        <v>52699333.26331842</v>
      </c>
      <c r="AG117" s="1">
        <f t="shared" si="78"/>
        <v>11171390477687.742</v>
      </c>
      <c r="AH117" s="1">
        <f t="shared" si="79"/>
        <v>-57238408769.8837</v>
      </c>
      <c r="AI117" s="1">
        <f t="shared" si="80"/>
        <v>-60733537581.82781</v>
      </c>
      <c r="AJ117" s="1">
        <f t="shared" si="81"/>
        <v>-21121464264.687115</v>
      </c>
      <c r="AK117" s="1">
        <f t="shared" si="82"/>
        <v>18629101022647.33</v>
      </c>
      <c r="AL117" s="1">
        <f t="shared" si="83"/>
        <v>-102373093132.61246</v>
      </c>
      <c r="AM117" s="14">
        <f t="shared" si="84"/>
        <v>0.0020244718369404383</v>
      </c>
      <c r="AN117" s="1">
        <f t="shared" si="85"/>
        <v>2.0098029497097167</v>
      </c>
      <c r="AO117" s="1">
        <f t="shared" si="86"/>
        <v>0.011568084104357312</v>
      </c>
      <c r="AP117" s="1">
        <f t="shared" si="92"/>
        <v>1.6239238283443328E-07</v>
      </c>
      <c r="AR117" s="13">
        <f t="shared" si="93"/>
        <v>395.39557445490203</v>
      </c>
      <c r="AS117" s="1">
        <f t="shared" si="94"/>
        <v>3.320545973611095E-05</v>
      </c>
      <c r="AT117" s="1">
        <f t="shared" si="95"/>
        <v>3.632635069309187E-05</v>
      </c>
    </row>
    <row r="118" spans="11:46" ht="13.5" customHeight="1">
      <c r="K118" s="13">
        <f t="shared" si="87"/>
        <v>411.17007971344094</v>
      </c>
      <c r="L118" s="1">
        <f t="shared" si="63"/>
        <v>2583.3816108395495</v>
      </c>
      <c r="M118" s="1">
        <f t="shared" si="88"/>
        <v>-6568860.547223945</v>
      </c>
      <c r="N118" s="1">
        <f t="shared" si="89"/>
        <v>19992.19322212996</v>
      </c>
      <c r="O118" s="1">
        <f t="shared" si="64"/>
        <v>-5000</v>
      </c>
      <c r="P118" s="1">
        <f t="shared" si="65"/>
        <v>-3653.453310834544</v>
      </c>
      <c r="Q118" s="1">
        <v>0</v>
      </c>
      <c r="R118" s="1">
        <v>0</v>
      </c>
      <c r="S118" s="1">
        <f t="shared" si="66"/>
        <v>-3321920.2736119726</v>
      </c>
      <c r="T118" s="1">
        <f t="shared" si="67"/>
        <v>7422.438959542292</v>
      </c>
      <c r="U118" s="1">
        <f t="shared" si="68"/>
        <v>-10000</v>
      </c>
      <c r="V118" s="1">
        <f t="shared" si="69"/>
        <v>-3653.453310834544</v>
      </c>
      <c r="W118" s="1">
        <f t="shared" si="90"/>
        <v>-1992148.1641671835</v>
      </c>
      <c r="X118" s="1">
        <f t="shared" si="91"/>
        <v>3742.9442749408086</v>
      </c>
      <c r="Y118" s="1">
        <f t="shared" si="70"/>
        <v>-4.3469804622339916E+19</v>
      </c>
      <c r="Z118" s="1">
        <f t="shared" si="71"/>
        <v>3.116606683747369E+17</v>
      </c>
      <c r="AA118" s="1">
        <f t="shared" si="72"/>
        <v>6617642940531.523</v>
      </c>
      <c r="AB118" s="1">
        <f t="shared" si="73"/>
        <v>-27293429683.037582</v>
      </c>
      <c r="AC118" s="1">
        <f t="shared" si="74"/>
        <v>-9974415492.989468</v>
      </c>
      <c r="AD118" s="1">
        <f t="shared" si="75"/>
        <v>-7259505584.67485</v>
      </c>
      <c r="AE118" s="1">
        <f t="shared" si="76"/>
        <v>36652278.905552104</v>
      </c>
      <c r="AF118" s="1">
        <f t="shared" si="77"/>
        <v>54801799.66251816</v>
      </c>
      <c r="AG118" s="1">
        <f t="shared" si="78"/>
        <v>13086068650157.258</v>
      </c>
      <c r="AH118" s="1">
        <f t="shared" si="79"/>
        <v>-64414290003.258224</v>
      </c>
      <c r="AI118" s="1">
        <f t="shared" si="80"/>
        <v>-65761646016.75768</v>
      </c>
      <c r="AJ118" s="1">
        <f t="shared" si="81"/>
        <v>-23799103382.44444</v>
      </c>
      <c r="AK118" s="1">
        <f t="shared" si="82"/>
        <v>21821070983240.293</v>
      </c>
      <c r="AL118" s="1">
        <f t="shared" si="83"/>
        <v>-115205972957.18504</v>
      </c>
      <c r="AM118" s="14">
        <f t="shared" si="84"/>
        <v>0.0018939585052515102</v>
      </c>
      <c r="AN118" s="1">
        <f t="shared" si="85"/>
        <v>2.0090591964700235</v>
      </c>
      <c r="AO118" s="1">
        <f t="shared" si="86"/>
        <v>0.01073684609065818</v>
      </c>
      <c r="AP118" s="1">
        <f t="shared" si="92"/>
        <v>1.448683164387161E-07</v>
      </c>
      <c r="AR118" s="13">
        <f t="shared" si="93"/>
        <v>411.17007971344094</v>
      </c>
      <c r="AS118" s="1">
        <f t="shared" si="94"/>
        <v>2.8755051461620675E-05</v>
      </c>
      <c r="AT118" s="1">
        <f t="shared" si="95"/>
        <v>3.490920449398506E-05</v>
      </c>
    </row>
    <row r="119" spans="11:46" ht="13.5" customHeight="1">
      <c r="K119" s="13">
        <f t="shared" si="87"/>
        <v>427.57391679112004</v>
      </c>
      <c r="L119" s="1">
        <f>6.283*K119</f>
        <v>2686.4469191986072</v>
      </c>
      <c r="M119" s="1">
        <f t="shared" si="88"/>
        <v>-7111997.049671688</v>
      </c>
      <c r="N119" s="1">
        <f t="shared" si="89"/>
        <v>20789.791823345935</v>
      </c>
      <c r="O119" s="1">
        <f t="shared" si="64"/>
        <v>-5000</v>
      </c>
      <c r="P119" s="1">
        <f t="shared" si="65"/>
        <v>-3799.209667726089</v>
      </c>
      <c r="Q119" s="1">
        <v>0</v>
      </c>
      <c r="R119" s="1">
        <v>0</v>
      </c>
      <c r="S119" s="1">
        <f t="shared" si="66"/>
        <v>-3593488.524835844</v>
      </c>
      <c r="T119" s="1">
        <f t="shared" si="67"/>
        <v>7718.560894037638</v>
      </c>
      <c r="U119" s="1">
        <f t="shared" si="68"/>
        <v>-10000</v>
      </c>
      <c r="V119" s="1">
        <f t="shared" si="69"/>
        <v>-3799.209667726089</v>
      </c>
      <c r="W119" s="1">
        <f t="shared" si="90"/>
        <v>-2155089.1149015063</v>
      </c>
      <c r="X119" s="1">
        <f t="shared" si="91"/>
        <v>3892.270918843866</v>
      </c>
      <c r="Y119" s="1">
        <f t="shared" si="70"/>
        <v>-5.507587012725779E+19</v>
      </c>
      <c r="Z119" s="1">
        <f t="shared" si="71"/>
        <v>3.7939855228424595E+17</v>
      </c>
      <c r="AA119" s="1">
        <f t="shared" si="72"/>
        <v>7744172395661.195</v>
      </c>
      <c r="AB119" s="1">
        <f t="shared" si="73"/>
        <v>-30697001641.217175</v>
      </c>
      <c r="AC119" s="1">
        <f t="shared" si="74"/>
        <v>-10790233127.811813</v>
      </c>
      <c r="AD119" s="1">
        <f t="shared" si="75"/>
        <v>-8168174045.550843</v>
      </c>
      <c r="AE119" s="1">
        <f t="shared" si="76"/>
        <v>35566005.900656626</v>
      </c>
      <c r="AF119" s="1">
        <f t="shared" si="77"/>
        <v>56988145.015891336</v>
      </c>
      <c r="AG119" s="1">
        <f t="shared" si="78"/>
        <v>15326906507456.959</v>
      </c>
      <c r="AH119" s="1">
        <f t="shared" si="79"/>
        <v>-72485673350.90166</v>
      </c>
      <c r="AI119" s="1">
        <f t="shared" si="80"/>
        <v>-71198955274.80215</v>
      </c>
      <c r="AJ119" s="1">
        <f t="shared" si="81"/>
        <v>-26812070029.71864</v>
      </c>
      <c r="AK119" s="1">
        <f t="shared" si="82"/>
        <v>25556708753381.523</v>
      </c>
      <c r="AL119" s="1">
        <f t="shared" si="83"/>
        <v>-129640252753.70389</v>
      </c>
      <c r="AM119" s="14">
        <f t="shared" si="84"/>
        <v>0.0017733162004003866</v>
      </c>
      <c r="AN119" s="1">
        <f t="shared" si="85"/>
        <v>2.0083722934735984</v>
      </c>
      <c r="AO119" s="1">
        <f t="shared" si="86"/>
        <v>0.009969096684236959</v>
      </c>
      <c r="AP119" s="1">
        <f t="shared" si="92"/>
        <v>1.2928887626206753E-07</v>
      </c>
      <c r="AR119" s="13">
        <f t="shared" si="93"/>
        <v>427.57391679112004</v>
      </c>
      <c r="AS119" s="1">
        <f t="shared" si="94"/>
        <v>2.4923525896790567E-05</v>
      </c>
      <c r="AT119" s="1">
        <f t="shared" si="95"/>
        <v>3.354904664495539E-05</v>
      </c>
    </row>
    <row r="120" spans="11:46" ht="13.5" customHeight="1">
      <c r="K120" s="13">
        <f t="shared" si="87"/>
        <v>444.63219319730905</v>
      </c>
      <c r="L120" s="1">
        <f>6.283*K120</f>
        <v>2793.624069858693</v>
      </c>
      <c r="M120" s="1">
        <f>SPR1+SPR0-MAS1*L120^2</f>
        <v>-7699335.443693847</v>
      </c>
      <c r="N120" s="1">
        <f t="shared" si="89"/>
        <v>21619.211021811712</v>
      </c>
      <c r="O120" s="1">
        <f t="shared" si="64"/>
        <v>-5000</v>
      </c>
      <c r="P120" s="1">
        <f t="shared" si="65"/>
        <v>-3950.781047766087</v>
      </c>
      <c r="Q120" s="1">
        <v>0</v>
      </c>
      <c r="R120" s="1">
        <v>0</v>
      </c>
      <c r="S120" s="1">
        <f t="shared" si="66"/>
        <v>-3887157.7218469237</v>
      </c>
      <c r="T120" s="1">
        <f t="shared" si="67"/>
        <v>8026.496762007847</v>
      </c>
      <c r="U120" s="1">
        <f t="shared" si="68"/>
        <v>-10000</v>
      </c>
      <c r="V120" s="1">
        <f t="shared" si="69"/>
        <v>-3950.781047766087</v>
      </c>
      <c r="W120" s="1">
        <f t="shared" si="90"/>
        <v>-2331290.633108154</v>
      </c>
      <c r="X120" s="1">
        <f t="shared" si="91"/>
        <v>4047.5550242909385</v>
      </c>
      <c r="Y120" s="1">
        <f t="shared" si="70"/>
        <v>-6.97704361638364E+19</v>
      </c>
      <c r="Z120" s="1">
        <f t="shared" si="71"/>
        <v>4.618213243614452E+17</v>
      </c>
      <c r="AA120" s="1">
        <f t="shared" si="72"/>
        <v>9061977507339.354</v>
      </c>
      <c r="AB120" s="1">
        <f t="shared" si="73"/>
        <v>-34524597106.16998</v>
      </c>
      <c r="AC120" s="1">
        <f t="shared" si="74"/>
        <v>-11672444169.22053</v>
      </c>
      <c r="AD120" s="1">
        <f t="shared" si="75"/>
        <v>-9190181074.996841</v>
      </c>
      <c r="AE120" s="1">
        <f t="shared" si="76"/>
        <v>34391329.1126123</v>
      </c>
      <c r="AF120" s="1">
        <f t="shared" si="77"/>
        <v>59261715.71649131</v>
      </c>
      <c r="AG120" s="1">
        <f t="shared" si="78"/>
        <v>17949301096094.887</v>
      </c>
      <c r="AH120" s="1">
        <f t="shared" si="79"/>
        <v>-81564148009.16254</v>
      </c>
      <c r="AI120" s="1">
        <f t="shared" si="80"/>
        <v>-77078767206.1111</v>
      </c>
      <c r="AJ120" s="1">
        <f t="shared" si="81"/>
        <v>-30202196441.12123</v>
      </c>
      <c r="AK120" s="1">
        <f t="shared" si="82"/>
        <v>29928348305187.87</v>
      </c>
      <c r="AL120" s="1">
        <f t="shared" si="83"/>
        <v>-145875481882.57208</v>
      </c>
      <c r="AM120" s="14">
        <f t="shared" si="84"/>
        <v>0.001661733737122911</v>
      </c>
      <c r="AN120" s="1">
        <f t="shared" si="85"/>
        <v>2.007737833725457</v>
      </c>
      <c r="AO120" s="1">
        <f t="shared" si="86"/>
        <v>0.009259875204986487</v>
      </c>
      <c r="AP120" s="1">
        <f t="shared" si="92"/>
        <v>1.1543411070719762E-07</v>
      </c>
      <c r="AR120" s="13">
        <f t="shared" si="93"/>
        <v>444.63219319730905</v>
      </c>
      <c r="AS120" s="1">
        <f t="shared" si="94"/>
        <v>2.1622236498579462E-05</v>
      </c>
      <c r="AT120" s="1">
        <f t="shared" si="95"/>
        <v>3.2243397363542986E-05</v>
      </c>
    </row>
    <row r="121" spans="11:46" ht="13.5" customHeight="1">
      <c r="K121" s="13">
        <f t="shared" si="87"/>
        <v>462.37101811808884</v>
      </c>
      <c r="L121" s="1">
        <f>6.283*K121</f>
        <v>2905.0771068359522</v>
      </c>
      <c r="M121" s="1">
        <f>SPR1+SPR0-MAS1*L121^2</f>
        <v>-8334472.996662347</v>
      </c>
      <c r="N121" s="1">
        <f t="shared" si="89"/>
        <v>22481.720316254836</v>
      </c>
      <c r="O121" s="1">
        <f t="shared" si="64"/>
        <v>-5000</v>
      </c>
      <c r="P121" s="1">
        <f t="shared" si="65"/>
        <v>-4108.399444226997</v>
      </c>
      <c r="Q121" s="1">
        <v>0</v>
      </c>
      <c r="R121" s="1">
        <v>0</v>
      </c>
      <c r="S121" s="1">
        <f t="shared" si="66"/>
        <v>-4204726.498331173</v>
      </c>
      <c r="T121" s="1">
        <f t="shared" si="67"/>
        <v>8346.717886269265</v>
      </c>
      <c r="U121" s="1">
        <f t="shared" si="68"/>
        <v>-10000</v>
      </c>
      <c r="V121" s="1">
        <f t="shared" si="69"/>
        <v>-4108.399444226997</v>
      </c>
      <c r="W121" s="1">
        <f t="shared" si="90"/>
        <v>-2521831.898998704</v>
      </c>
      <c r="X121" s="1">
        <f t="shared" si="91"/>
        <v>4209.034267205898</v>
      </c>
      <c r="Y121" s="1">
        <f t="shared" si="70"/>
        <v>-8.8373650463288E+19</v>
      </c>
      <c r="Z121" s="1">
        <f t="shared" si="71"/>
        <v>5.621078482829094E+17</v>
      </c>
      <c r="AA121" s="1">
        <f t="shared" si="72"/>
        <v>10603495157381.066</v>
      </c>
      <c r="AB121" s="1">
        <f t="shared" si="73"/>
        <v>-38829025322.12598</v>
      </c>
      <c r="AC121" s="1">
        <f t="shared" si="74"/>
        <v>-12626451889.03764</v>
      </c>
      <c r="AD121" s="1">
        <f t="shared" si="75"/>
        <v>-10339647600.944159</v>
      </c>
      <c r="AE121" s="1">
        <f t="shared" si="76"/>
        <v>33121054.006675303</v>
      </c>
      <c r="AF121" s="1">
        <f t="shared" si="77"/>
        <v>61625991.66340495</v>
      </c>
      <c r="AG121" s="1">
        <f t="shared" si="78"/>
        <v>21018045237995.227</v>
      </c>
      <c r="AH121" s="1">
        <f t="shared" si="79"/>
        <v>-91775201879.95273</v>
      </c>
      <c r="AI121" s="1">
        <f t="shared" si="80"/>
        <v>-83437093853.87602</v>
      </c>
      <c r="AJ121" s="1">
        <f t="shared" si="81"/>
        <v>-34016527024.24995</v>
      </c>
      <c r="AK121" s="1">
        <f t="shared" si="82"/>
        <v>35043983689060.703</v>
      </c>
      <c r="AL121" s="1">
        <f t="shared" si="83"/>
        <v>-164136063970.13907</v>
      </c>
      <c r="AM121" s="14">
        <f t="shared" si="84"/>
        <v>0.0015584696830532143</v>
      </c>
      <c r="AN121" s="1">
        <f t="shared" si="85"/>
        <v>2.00715176084052</v>
      </c>
      <c r="AO121" s="1">
        <f t="shared" si="86"/>
        <v>0.008604618406950355</v>
      </c>
      <c r="AP121" s="1">
        <f t="shared" si="92"/>
        <v>1.0310939062811654E-07</v>
      </c>
      <c r="AR121" s="13">
        <f t="shared" si="93"/>
        <v>462.37101811808884</v>
      </c>
      <c r="AS121" s="1">
        <f t="shared" si="94"/>
        <v>1.8775540559782783E-05</v>
      </c>
      <c r="AT121" s="1">
        <f t="shared" si="95"/>
        <v>3.098990509871079E-05</v>
      </c>
    </row>
    <row r="122" spans="11:46" ht="13.5" customHeight="1">
      <c r="K122" s="13">
        <f t="shared" si="87"/>
        <v>480.81754237864726</v>
      </c>
      <c r="L122" s="1">
        <f>6.283*K122</f>
        <v>3020.9766187650407</v>
      </c>
      <c r="M122" s="1">
        <f>SPR1+SPR0-MAS1*L122^2</f>
        <v>-9021299.731125059</v>
      </c>
      <c r="N122" s="1">
        <f t="shared" si="89"/>
        <v>23378.639852692926</v>
      </c>
      <c r="O122" s="1">
        <f t="shared" si="64"/>
        <v>-5000</v>
      </c>
      <c r="P122" s="1">
        <f t="shared" si="65"/>
        <v>-4272.306105869536</v>
      </c>
      <c r="Q122" s="1">
        <v>0</v>
      </c>
      <c r="R122" s="1">
        <v>0</v>
      </c>
      <c r="S122" s="1">
        <f t="shared" si="66"/>
        <v>-4548139.865562529</v>
      </c>
      <c r="T122" s="1">
        <f t="shared" si="67"/>
        <v>8679.714393298995</v>
      </c>
      <c r="U122" s="1">
        <f t="shared" si="68"/>
        <v>-10000</v>
      </c>
      <c r="V122" s="1">
        <f t="shared" si="69"/>
        <v>-4272.306105869536</v>
      </c>
      <c r="W122" s="1">
        <f t="shared" si="90"/>
        <v>-2727879.9193375176</v>
      </c>
      <c r="X122" s="1">
        <f t="shared" si="91"/>
        <v>4376.95580571311</v>
      </c>
      <c r="Y122" s="1">
        <f t="shared" si="70"/>
        <v>-1.1192315602785169E+20</v>
      </c>
      <c r="Z122" s="1">
        <f t="shared" si="71"/>
        <v>6.841245415503203E+17</v>
      </c>
      <c r="AA122" s="1">
        <f t="shared" si="72"/>
        <v>12406659671479.617</v>
      </c>
      <c r="AB122" s="1">
        <f t="shared" si="73"/>
        <v>-43669671910.9517</v>
      </c>
      <c r="AC122" s="1">
        <f t="shared" si="74"/>
        <v>-13658099291.701456</v>
      </c>
      <c r="AD122" s="1">
        <f t="shared" si="75"/>
        <v>-11632453256.436007</v>
      </c>
      <c r="AE122" s="1">
        <f t="shared" si="76"/>
        <v>31747400.537749883</v>
      </c>
      <c r="AF122" s="1">
        <f t="shared" si="77"/>
        <v>64084591.588043034</v>
      </c>
      <c r="AG122" s="1">
        <f t="shared" si="78"/>
        <v>24608920055587.56</v>
      </c>
      <c r="AH122" s="1">
        <f t="shared" si="79"/>
        <v>-103259952428.81079</v>
      </c>
      <c r="AI122" s="1">
        <f t="shared" si="80"/>
        <v>-90312878017.04016</v>
      </c>
      <c r="AJ122" s="1">
        <f t="shared" si="81"/>
        <v>-38307967525.637856</v>
      </c>
      <c r="AK122" s="1">
        <f t="shared" si="82"/>
        <v>41029923279001.04</v>
      </c>
      <c r="AL122" s="1">
        <f t="shared" si="83"/>
        <v>-184674352100.2308</v>
      </c>
      <c r="AM122" s="14">
        <f t="shared" si="84"/>
        <v>0.0014628459100123536</v>
      </c>
      <c r="AN122" s="1">
        <f t="shared" si="85"/>
        <v>2.0066103398435713</v>
      </c>
      <c r="AO122" s="1">
        <f t="shared" si="86"/>
        <v>0.007999126889704646</v>
      </c>
      <c r="AP122" s="1">
        <f t="shared" si="92"/>
        <v>9.2142426441591E-08</v>
      </c>
      <c r="AR122" s="13">
        <f t="shared" si="93"/>
        <v>480.81754237864726</v>
      </c>
      <c r="AS122" s="1">
        <f t="shared" si="94"/>
        <v>1.6318851716674116E-05</v>
      </c>
      <c r="AT122" s="1">
        <f t="shared" si="95"/>
        <v>2.9786337837570533E-05</v>
      </c>
    </row>
    <row r="123" spans="11:46" ht="13.5" customHeight="1">
      <c r="K123" s="13">
        <f t="shared" si="87"/>
        <v>499.99999999999534</v>
      </c>
      <c r="L123" s="1">
        <f>6.283*K123</f>
        <v>3141.499999999971</v>
      </c>
      <c r="M123" s="1">
        <f>SPR1+SPR0-MAS1*L123^2</f>
        <v>-9764022.249999817</v>
      </c>
      <c r="N123" s="1">
        <f t="shared" si="89"/>
        <v>24311.34244503278</v>
      </c>
      <c r="O123" s="1">
        <f t="shared" si="64"/>
        <v>-5000</v>
      </c>
      <c r="P123" s="1">
        <f t="shared" si="65"/>
        <v>-4442.751906195037</v>
      </c>
      <c r="Q123" s="1">
        <v>0</v>
      </c>
      <c r="R123" s="1">
        <v>0</v>
      </c>
      <c r="S123" s="1">
        <f t="shared" si="66"/>
        <v>-4919501.124999909</v>
      </c>
      <c r="T123" s="1">
        <f t="shared" si="67"/>
        <v>9025.995963416386</v>
      </c>
      <c r="U123" s="1">
        <f t="shared" si="68"/>
        <v>-10000</v>
      </c>
      <c r="V123" s="1">
        <f t="shared" si="69"/>
        <v>-4442.751906195037</v>
      </c>
      <c r="W123" s="1">
        <f t="shared" si="90"/>
        <v>-2950696.6749999453</v>
      </c>
      <c r="X123" s="1">
        <f t="shared" si="91"/>
        <v>4551.576658434588</v>
      </c>
      <c r="Y123" s="1">
        <f t="shared" si="70"/>
        <v>-1.4173171902806512E+20</v>
      </c>
      <c r="Z123" s="1">
        <f t="shared" si="71"/>
        <v>8.325740137856795E+17</v>
      </c>
      <c r="AA123" s="1">
        <f t="shared" si="72"/>
        <v>14515834267727.674</v>
      </c>
      <c r="AB123" s="1">
        <f t="shared" si="73"/>
        <v>-49113317807.63184</v>
      </c>
      <c r="AC123" s="1">
        <f t="shared" si="74"/>
        <v>-14773704900.875181</v>
      </c>
      <c r="AD123" s="1">
        <f t="shared" si="75"/>
        <v>-13086455394.16719</v>
      </c>
      <c r="AE123" s="1">
        <f t="shared" si="76"/>
        <v>30261955.500000365</v>
      </c>
      <c r="AF123" s="1">
        <f t="shared" si="77"/>
        <v>66641278.592925556</v>
      </c>
      <c r="AG123" s="1">
        <f t="shared" si="78"/>
        <v>28810557332761.137</v>
      </c>
      <c r="AH123" s="1">
        <f t="shared" si="79"/>
        <v>-116177093082.8784</v>
      </c>
      <c r="AI123" s="1">
        <f t="shared" si="80"/>
        <v>-97748231762.98799</v>
      </c>
      <c r="AJ123" s="1">
        <f t="shared" si="81"/>
        <v>-43136015038.86712</v>
      </c>
      <c r="AK123" s="1">
        <f t="shared" si="82"/>
        <v>48033893747363.97</v>
      </c>
      <c r="AL123" s="1">
        <f t="shared" si="83"/>
        <v>-207774129442.86487</v>
      </c>
      <c r="AM123" s="14">
        <f t="shared" si="84"/>
        <v>0.001374241827772646</v>
      </c>
      <c r="AN123" s="1">
        <f t="shared" si="85"/>
        <v>2.006110130589063</v>
      </c>
      <c r="AO123" s="1">
        <f t="shared" si="86"/>
        <v>0.007439534595301725</v>
      </c>
      <c r="AP123" s="1">
        <f t="shared" si="92"/>
        <v>8.238064818893504E-08</v>
      </c>
      <c r="AR123" s="13">
        <f t="shared" si="93"/>
        <v>499.99999999999534</v>
      </c>
      <c r="AS123" s="1">
        <f t="shared" si="94"/>
        <v>1.4196990338481377E-05</v>
      </c>
      <c r="AT123" s="1">
        <f t="shared" si="95"/>
        <v>2.8630575183345758E-05</v>
      </c>
    </row>
    <row r="124" ht="13.5" customHeight="1"/>
  </sheetData>
  <mergeCells count="2">
    <mergeCell ref="A1:J1"/>
    <mergeCell ref="D40:F40"/>
  </mergeCells>
  <printOptions/>
  <pageMargins left="0.52" right="0.3937007874015748" top="0.44" bottom="0.3937007874015748" header="0.4" footer="0.5118110236220472"/>
  <pageSetup horizontalDpi="300" verticalDpi="300" orientation="portrait" paperSize="9" r:id="rId11"/>
  <drawing r:id="rId10"/>
  <legacyDrawing r:id="rId9"/>
  <oleObjects>
    <oleObject progId="Word.Picture.6" shapeId="1742563" r:id="rId1"/>
    <oleObject progId="Equation.2" shapeId="1742569" r:id="rId2"/>
    <oleObject progId="Equation.2" shapeId="1742571" r:id="rId3"/>
    <oleObject progId="Equation.2" shapeId="1742573" r:id="rId4"/>
    <oleObject progId="Equation.3" shapeId="1742575" r:id="rId5"/>
    <oleObject progId="Equation.3" shapeId="1742576" r:id="rId6"/>
    <oleObject progId="Equation.3" shapeId="1742577" r:id="rId7"/>
    <oleObject progId="Equation.3" shapeId="1742608" r:id="rId8"/>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三菱電機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奥津 尚宏</dc:creator>
  <cp:keywords/>
  <dc:description/>
  <cp:lastModifiedBy>奥津　尚宏</cp:lastModifiedBy>
  <cp:lastPrinted>2000-03-30T04:47:09Z</cp:lastPrinted>
  <dcterms:created xsi:type="dcterms:W3CDTF">1997-11-27T08:13:18Z</dcterms:created>
  <dcterms:modified xsi:type="dcterms:W3CDTF">2004-10-01T04:06:59Z</dcterms:modified>
  <cp:category/>
  <cp:version/>
  <cp:contentType/>
  <cp:contentStatus/>
</cp:coreProperties>
</file>